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/>
  <bookViews>
    <workbookView xWindow="360" yWindow="65401" windowWidth="12390" windowHeight="8640" tabRatio="548" firstSheet="4" activeTab="6"/>
  </bookViews>
  <sheets>
    <sheet name="ППП" sheetId="12" state="hidden" r:id="rId1"/>
    <sheet name="Раздел" sheetId="10" state="hidden" r:id="rId2"/>
    <sheet name="КЦСР" sheetId="7" state="hidden" r:id="rId3"/>
    <sheet name="КВР" sheetId="9" state="hidden" r:id="rId4"/>
    <sheet name="прил.1" sheetId="1" r:id="rId5"/>
    <sheet name="прил. 3" sheetId="6" r:id="rId6"/>
    <sheet name="прил.5" sheetId="5" r:id="rId7"/>
  </sheets>
  <definedNames>
    <definedName name="sub_3870" localSheetId="3">'КВР'!$A$42</definedName>
    <definedName name="Код_КВР">'КВР'!$A$2:$A$42</definedName>
    <definedName name="Код_КЦСР">'КЦСР'!$A$2:$A$329</definedName>
    <definedName name="Код_ППП">'ППП'!$A$2:$A$14</definedName>
    <definedName name="Код_ПР">#REF!</definedName>
    <definedName name="Код_Раздел">'Раздел'!$A$2:$A$13</definedName>
    <definedName name="_xlnm.Print_Area" localSheetId="3">'КВР'!$A$1:$B$22</definedName>
    <definedName name="_xlnm.Print_Area" localSheetId="5">'прил. 3'!$A$1:$J$1472</definedName>
    <definedName name="_xlnm.Print_Area" localSheetId="4">'прил.1'!$A$1:$H$67</definedName>
    <definedName name="_xlnm.Print_Area" localSheetId="6">'прил.5'!$A$5:$K$1435</definedName>
    <definedName name="_xlnm.Print_Titles" localSheetId="4">'прил.1'!$17:$18</definedName>
    <definedName name="_xlnm.Print_Titles" localSheetId="5">'прил. 3'!$17:$17</definedName>
    <definedName name="_xlnm.Print_Titles" localSheetId="6">'прил.5'!$24:$24</definedName>
  </definedNames>
  <calcPr calcId="124519"/>
</workbook>
</file>

<file path=xl/sharedStrings.xml><?xml version="1.0" encoding="utf-8"?>
<sst xmlns="http://schemas.openxmlformats.org/spreadsheetml/2006/main" count="8815" uniqueCount="635">
  <si>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t>
  </si>
  <si>
    <t>12 0 0000</t>
  </si>
  <si>
    <t>Муниципальная программа «Развитие внутреннего и въездного туризма в г.Череповце на 2014-2022 годы»</t>
  </si>
  <si>
    <t>12 0 0002</t>
  </si>
  <si>
    <t>Продвижение городского туристского продукта на российском и международном рынках</t>
  </si>
  <si>
    <t>12 0 0003</t>
  </si>
  <si>
    <t>Развитие туристской, инженерной и транспортной инфраструктур</t>
  </si>
  <si>
    <t>13 0 0000</t>
  </si>
  <si>
    <t>Муниципальная программа «Социальная поддержка граждан на 2014-2018 годы»</t>
  </si>
  <si>
    <t>13 0 0001</t>
  </si>
  <si>
    <t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t>
  </si>
  <si>
    <t>13 0 0002</t>
  </si>
  <si>
    <t>13 0 9030</t>
  </si>
  <si>
    <t>Выплата ежемесячного социального пособия на оздоровление работникам учреждений здравоохранения</t>
  </si>
  <si>
    <t>13 0 9031</t>
  </si>
  <si>
    <t>Ежемесячное социальное пособие на оздоровление отдельным категориям работников учреждений здравоохранения в соответствии с решением ЧГД от 29.05.2012 № 93</t>
  </si>
  <si>
    <t>13 0 9040</t>
  </si>
  <si>
    <t>Выплата ежемесячного социального пособия за найм жилых помещений специалистам учреждений здравоохранения</t>
  </si>
  <si>
    <t>13 0 9041</t>
  </si>
  <si>
    <t>Ежемесячное социальное пособие за найм (поднайм) жилых помещений специалистам учреждений здравоохранения в соответствии с решением ЧГД от 29.05.2012 № 98</t>
  </si>
  <si>
    <t>13 0 9050</t>
  </si>
  <si>
    <t>Выплата вознаграждений лицам, имеющим знак «За особые заслуги перед городом Череповцом»</t>
  </si>
  <si>
    <t>13 0 9051</t>
  </si>
  <si>
    <t>Выплата вознаграждений лицам, имеющим знак «За особые заслуги перед городом Череповцом» в соответствии с постановлением ЧГД от 27.09.2005 № 88</t>
  </si>
  <si>
    <t>13 0 9060</t>
  </si>
  <si>
    <t>Выплата вознаграждений лицам, имеющим звание «Почетный гражданин города Череповца</t>
  </si>
  <si>
    <t>13 0 9061</t>
  </si>
  <si>
    <t>Выплата вознаграждений лицам, имеющим звание «Почетный гражданин города Череповца» в соответствии с постановлением ЧГД от 27.09.2005 № 87</t>
  </si>
  <si>
    <t>13 0 0007</t>
  </si>
  <si>
    <t>13 0 0008</t>
  </si>
  <si>
    <t>Оплата услуг бани по льготным помывкам</t>
  </si>
  <si>
    <t>14 0 0000</t>
  </si>
  <si>
    <t>Муниципальная программа «Обеспечение жильем отдельных категорий граждан» на 2014-2020 годы</t>
  </si>
  <si>
    <t>14 1 0000</t>
  </si>
  <si>
    <t>Обеспечение жильем молодых семей</t>
  </si>
  <si>
    <t>14 1 0001</t>
  </si>
  <si>
    <t>Предоставление социальных выплат на приобретение (строительство) жилья молодыми семьями</t>
  </si>
  <si>
    <t>14 2 0000</t>
  </si>
  <si>
    <t>Оказание социальной помощи работникам бюджетных учреждений здравоохранения при приобретении жилья по ипотечному кредиту</t>
  </si>
  <si>
    <t>14 2 0001</t>
  </si>
  <si>
    <t>Предоставление единовременных и ежемесячных социальных выплат работникам бюджетных учреждений здравоохранения</t>
  </si>
  <si>
    <t>15 0 0000</t>
  </si>
  <si>
    <t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годы»</t>
  </si>
  <si>
    <t>15 2 0000</t>
  </si>
  <si>
    <t>Энергосбережение и повышение энергетической эффективности в жилищном фонде</t>
  </si>
  <si>
    <t>15 2 0001</t>
  </si>
  <si>
    <t>Оснащение индивидуальными приборами учета коммунальных ресурсов жилых помещений, относящихся к муниципальному жилому фонду</t>
  </si>
  <si>
    <t>16 0 0000</t>
  </si>
  <si>
    <t>Муниципальная программа «Развитие городского общественного транспорта» на 2014-2016 годы</t>
  </si>
  <si>
    <t>16 0 0001</t>
  </si>
  <si>
    <t>Приобретение автобусов в муниципальную собственность</t>
  </si>
  <si>
    <t>17 0 0000</t>
  </si>
  <si>
    <t>Муниципальная программа «Реализация градостроительной политики города Череповца на 2014-2022 годы»</t>
  </si>
  <si>
    <t>17 0 0001</t>
  </si>
  <si>
    <t>Обеспечение подготовки градостроительной документации и нормативно-правовых актов</t>
  </si>
  <si>
    <t>17 0 0002</t>
  </si>
  <si>
    <t>18 0 0000</t>
  </si>
  <si>
    <t>18 1 0000</t>
  </si>
  <si>
    <t>Развитие благоустройства города</t>
  </si>
  <si>
    <t>18 1 0001</t>
  </si>
  <si>
    <t>Мероприятия по благоустройству и повышению внешней привлекательности города</t>
  </si>
  <si>
    <t>18 1 0002</t>
  </si>
  <si>
    <t>Мероприятия по содержанию и ремонту улично-дорожной  сети города</t>
  </si>
  <si>
    <t>18 1 0003</t>
  </si>
  <si>
    <t>Мероприятия по решению общегосударственных вопросов и вопросов в области национальной политики</t>
  </si>
  <si>
    <t>18 2 0000</t>
  </si>
  <si>
    <t>Содержание и ремонт жилищного фонда</t>
  </si>
  <si>
    <t>18 2 0001</t>
  </si>
  <si>
    <t>Капитальный ремонт жилищного фонда</t>
  </si>
  <si>
    <t>18 2 0002</t>
  </si>
  <si>
    <t>Содержание и ремонт временно незаселенных жилых помещений муниципального жилищного фонда</t>
  </si>
  <si>
    <t>19 0 0000</t>
  </si>
  <si>
    <t>Муниципальная программа «Развитие земельно-имущественного комплекса  города Череповца» на 2014-2018 годы</t>
  </si>
  <si>
    <t>19 0 0001</t>
  </si>
  <si>
    <t>Формирование и обеспечение сохранности муниципального земельно-имущественного комплекса</t>
  </si>
  <si>
    <t>19 0 0002</t>
  </si>
  <si>
    <t>Обеспечение поступлений в доход бюджета от использования и распоряжения земельно-имущественным комплексом</t>
  </si>
  <si>
    <t>19 0 0003</t>
  </si>
  <si>
    <t>Обеспечение исполнения полномочий органа местного самоуправления в области наружной рекламы</t>
  </si>
  <si>
    <t>20 0 0000</t>
  </si>
  <si>
    <t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t>
  </si>
  <si>
    <t>20 0 1000</t>
  </si>
  <si>
    <t>20 0 1001</t>
  </si>
  <si>
    <t>Строительство полигона твердых бытовых отходов (ТБО) №2</t>
  </si>
  <si>
    <t>20 0 1002</t>
  </si>
  <si>
    <t>20 0 1003</t>
  </si>
  <si>
    <t>20 0 1004</t>
  </si>
  <si>
    <t>20 0 2000</t>
  </si>
  <si>
    <t>20 0 3000</t>
  </si>
  <si>
    <t>Обеспечение создания условий для реализации муниципальной программы «Строительство, реконструкция, модернизация и капитальный ремонт объектов муниципальной собственности города Череповца» на 2014-2018 годы</t>
  </si>
  <si>
    <t>21 0 0000</t>
  </si>
  <si>
    <t>Муниципальная программа «Развитие системы комплексной безопасности жизнедеятельности населения города» на 2014-2018 годы</t>
  </si>
  <si>
    <t>21 1 0000</t>
  </si>
  <si>
    <t>Обеспечение пожарной безопасности муниципальных учреждений города</t>
  </si>
  <si>
    <t>21 1 0001</t>
  </si>
  <si>
    <t>Установка, ремонт и обслуживание установок автоматической пожарной сигнализации и систем оповещения управления эвакуации людей при пожаре</t>
  </si>
  <si>
    <t>21 1 0002</t>
  </si>
  <si>
    <t>Приобретение первичных средств пожаротушения, перезарядка огнетушителей</t>
  </si>
  <si>
    <t>21 1 0003</t>
  </si>
  <si>
    <t>Ремонт и оборудование эвакуационных путей  зданий</t>
  </si>
  <si>
    <t>21 1 0004</t>
  </si>
  <si>
    <t>Ремонт и обслуживание электрооборудования зданий</t>
  </si>
  <si>
    <t>21 1 0005</t>
  </si>
  <si>
    <t>Ремонт и испытание наружных пожарных лестниц</t>
  </si>
  <si>
    <t>21 1 0006</t>
  </si>
  <si>
    <t>Комплектование, ремонт и испытание внутреннего противопожарного водоснабжения зданий (ПК)</t>
  </si>
  <si>
    <t>21 1 0007</t>
  </si>
  <si>
    <t>Огнезащитная обработка деревянных и металлических конструкций зданий, декорации и одежды сцены. Проведение экспертизы.</t>
  </si>
  <si>
    <t>21 1 0008</t>
  </si>
  <si>
    <t>Изготовление планов эвакуации при пожаре</t>
  </si>
  <si>
    <t>21 1 0009</t>
  </si>
  <si>
    <t>Приобретение наглядной агитации по пожарной безопасности (стенды, плакаты)</t>
  </si>
  <si>
    <t>21 1 0010</t>
  </si>
  <si>
    <t>Обучение по программе пожарно-технического минимума</t>
  </si>
  <si>
    <t>21 1 0011</t>
  </si>
  <si>
    <t>Установка распашных решеток на окнах зданий</t>
  </si>
  <si>
    <t>21 2 0000</t>
  </si>
  <si>
    <t>Снижение рисков и смягчение последствий чрезвычайных ситуаций природного и техногенного характера в городе</t>
  </si>
  <si>
    <t>21 2 0001</t>
  </si>
  <si>
    <t>Оснащение ВСО и ПСО МКУ «ЦЗНТЧС» современными аварийно-спасательными средствами и инструментом</t>
  </si>
  <si>
    <t>21 2 0002</t>
  </si>
  <si>
    <t>01 3 0003</t>
  </si>
  <si>
    <t>Оказание методической помощи муниципальным общеобразовательным учреждениям, реализующим основные общеобразовательные программы – образовательные программы начального общего, основного общего, среднего общего образования</t>
  </si>
  <si>
    <t>от 10.12.2013 № 234</t>
  </si>
  <si>
    <t>Оборудование основных помещений МБДОУ бактерицидными лампами</t>
  </si>
  <si>
    <t>Ведомственная целевая программа «Отрасль «Культура города Череповца» (2012-2014 годы) (Организация мероприятий по ремонту, реставрации и эффективному использованию  объектов культурного наследия)</t>
  </si>
  <si>
    <t>Развитие библиотечного дела</t>
  </si>
  <si>
    <t>Ведомственная целевая программа «Отрасль «Культура города Череповца» (2012-2014 годы) (Комплектование библиотечных фондов)</t>
  </si>
  <si>
    <t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t>
  </si>
  <si>
    <t>Ведомственная целевая программа «Отрасль «Культура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t>
  </si>
  <si>
    <t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 и памятными датами, событиями  мировой и отечественной культуры)</t>
  </si>
  <si>
    <t>Ведомственная целевая программа «Отрасль «Культура города Череповца» (2012-2014 годы) (Участие творческих коллективов города в международных, всероссийских, региональных мероприятиях, фестивалях, конкурсах  в целях поднятия имиджа города)</t>
  </si>
  <si>
    <t>Развитие музейного дела</t>
  </si>
  <si>
    <t>Приобретение лицензионного ПО, Крипто ПРО с лицензией СЭД</t>
  </si>
  <si>
    <t>21 2 0003</t>
  </si>
  <si>
    <t>Минимизация последствий от ЧС на опасных производственных объектах экономики (ОПОЭ)</t>
  </si>
  <si>
    <t>21 2 0004</t>
  </si>
  <si>
    <t>Обеспечение создания условий для реализации подпрограммы 2 (Текущее содержание учреждения)</t>
  </si>
  <si>
    <t>22 0 0000</t>
  </si>
  <si>
    <t>22 1 0000</t>
  </si>
  <si>
    <t>Создание условий для обеспечения выполнения органами муниципальной власти своих полномочий</t>
  </si>
  <si>
    <t>22 1 0001</t>
  </si>
  <si>
    <t>Обеспечение работы СЭД «Летограф»</t>
  </si>
  <si>
    <t>22 1 0002</t>
  </si>
  <si>
    <t>Материально-техническое обеспечение деятельности работников местного самоуправления</t>
  </si>
  <si>
    <t>22 2 0000</t>
  </si>
  <si>
    <t>Развитие муниципальной службы в мэрии города Череповца</t>
  </si>
  <si>
    <t>22 2 0002</t>
  </si>
  <si>
    <t>Совершенствование организационных и правовых механизмов профессиональной служебной деятельности муниципальных служащих мэрии города</t>
  </si>
  <si>
    <t>22 2 0003</t>
  </si>
  <si>
    <t>Повышение престижа муниципальной службы в городе</t>
  </si>
  <si>
    <t>22 4 0000</t>
  </si>
  <si>
    <t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t>
  </si>
  <si>
    <t>22 4 0001</t>
  </si>
  <si>
    <t>Совершенствование предоставления муниципальных услуг</t>
  </si>
  <si>
    <t>22 4 0003</t>
  </si>
  <si>
    <t>Создание и организация деятельности многофункционального центра</t>
  </si>
  <si>
    <t>23 0 0000</t>
  </si>
  <si>
    <r>
      <t xml:space="preserve">Муниципальная программа </t>
    </r>
    <r>
      <rPr>
        <sz val="13"/>
        <rFont val="Times New Roman"/>
        <family val="1"/>
      </rPr>
      <t>«Содействие развитию институтов гражданского общества в городе Череповце» на 2014-2018 годы</t>
    </r>
  </si>
  <si>
    <t>23 0 0001</t>
  </si>
  <si>
    <t>Создание системы территориального общественного самоуправления</t>
  </si>
  <si>
    <t>23 0 0002</t>
  </si>
  <si>
    <t>Проведение мероприятий по формированию благоприятного имиджа города</t>
  </si>
  <si>
    <t>23 0 0003</t>
  </si>
  <si>
    <t>Формирование презентационных пакетов, включая папки и открытки</t>
  </si>
  <si>
    <t>23 0 0004</t>
  </si>
  <si>
    <t>Оплата членских взносов в союзы и ассоциации</t>
  </si>
  <si>
    <t>23 0 0005</t>
  </si>
  <si>
    <t>Обеспечение информирования населения о деятельности органов местного самоуправления, органов мэрии Череповца и актуальных вопросах городской жизнедеятельности</t>
  </si>
  <si>
    <t>23 0 0006</t>
  </si>
  <si>
    <t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t>
  </si>
  <si>
    <t>24 0 0000</t>
  </si>
  <si>
    <r>
      <t xml:space="preserve">Муниципальная программа </t>
    </r>
    <r>
      <rPr>
        <sz val="13"/>
        <rFont val="Times New Roman"/>
        <family val="1"/>
      </rPr>
      <t>«Обеспечение законности, правопорядка и общественной безопасности в городе Череповце» на 2014-2020 годы</t>
    </r>
  </si>
  <si>
    <t>24 1 0000</t>
  </si>
  <si>
    <t>Профилактика преступлений и иных правонарушений в городе Череповце</t>
  </si>
  <si>
    <t>24 1 0005</t>
  </si>
  <si>
    <t>Привлечение общественности к охране общественного порядка</t>
  </si>
  <si>
    <t>24 2 0000</t>
  </si>
  <si>
    <t>Повышение безопасности дорожного движения в городе Череповце</t>
  </si>
  <si>
    <t>24 2 0003</t>
  </si>
  <si>
    <t>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</t>
  </si>
  <si>
    <t>Охрана объектов растительного и животного мира и среды их обитания</t>
  </si>
  <si>
    <t>Охрана окружающей среды</t>
  </si>
  <si>
    <t>НАЦИОНАЛЬНАЯ БЕЗОПАСНОСТЬ И ПРАВООХРАНИТЕЛЬНАЯ  ДЕЯТЕЛЬНОСТЬ</t>
  </si>
  <si>
    <t xml:space="preserve">Другие вопросы в области культуры, кинематографии </t>
  </si>
  <si>
    <t>Другие вопросы в области жилищно-коммунального хозяйства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</si>
  <si>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</si>
  <si>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ВСЕГО РАСХОДОВ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</si>
  <si>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</si>
  <si>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</si>
  <si>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</si>
  <si>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</si>
  <si>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</si>
  <si>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                                                                                                                                                                     </t>
  </si>
  <si>
    <t>Субсидии автономным учреждениям на иные цели</t>
  </si>
  <si>
    <t>РАСХОДЫ</t>
  </si>
  <si>
    <t>Физическая культура и спорт</t>
  </si>
  <si>
    <t>Жилищно-коммунальное хозяйство</t>
  </si>
  <si>
    <t>Образование</t>
  </si>
  <si>
    <t>Социальная политика</t>
  </si>
  <si>
    <t>Социальное обеспечение населения</t>
  </si>
  <si>
    <t>Дорожное хозяйство (дорожные фонды)</t>
  </si>
  <si>
    <t>Обслуживание государственного и муниципального долга</t>
  </si>
  <si>
    <t>УПРАВЛЕНИЕ ПО ДЕЛАМ КУЛЬТУРЫ МЭРИИ ГОРОДА</t>
  </si>
  <si>
    <t>Национальная экономика</t>
  </si>
  <si>
    <t xml:space="preserve">Культура </t>
  </si>
  <si>
    <t>Пенсионное обеспечение</t>
  </si>
  <si>
    <t>Физическая культура</t>
  </si>
  <si>
    <t>СОЦИАЛЬНАЯ ПОЛИТИКА</t>
  </si>
  <si>
    <t>10</t>
  </si>
  <si>
    <t>Другие вопросы в области социальной политики</t>
  </si>
  <si>
    <t>13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</si>
  <si>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</si>
  <si>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</si>
  <si>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</si>
  <si>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</si>
  <si>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07</t>
  </si>
  <si>
    <t>12</t>
  </si>
  <si>
    <t>ППП</t>
  </si>
  <si>
    <t>Периодическая печать и издательства</t>
  </si>
  <si>
    <t>Молодежная политика и оздоровление детей</t>
  </si>
  <si>
    <t>Резервные фонды</t>
  </si>
  <si>
    <t>Резервные фонды мэрии города</t>
  </si>
  <si>
    <t>ТЕРРИТОРИАЛЬНАЯ ИЗБИРАТЕЛЬНАЯ КОМИССИЯ ГОРОДА ЧЕРЕПОВЦА</t>
  </si>
  <si>
    <t>Общеэкономические вопросы</t>
  </si>
  <si>
    <t>Охрана семьи и детства</t>
  </si>
  <si>
    <t>КОМИТЕТ ПО КОНТРОЛЮ В СФЕРЕ БЛАГОУСТРОЙСТВА И ОХРАНЫ ОКРУЖАЮЩЕЙ СРЕДЫ ГОРОДА</t>
  </si>
  <si>
    <t>Процентные платежи по долговым обязательствам</t>
  </si>
  <si>
    <t>Процентные платежи по муниципальному долгу</t>
  </si>
  <si>
    <t/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</si>
  <si>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</si>
  <si>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</si>
  <si>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</si>
  <si>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</si>
  <si>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</si>
  <si>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</si>
  <si>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</si>
  <si>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</si>
  <si>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</si>
  <si>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Средства массовой информации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</si>
  <si>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</si>
  <si>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</si>
  <si>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</si>
  <si>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</si>
  <si>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</si>
  <si>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</si>
  <si>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</si>
  <si>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</si>
  <si>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ПР</t>
  </si>
  <si>
    <t>ЦСР</t>
  </si>
  <si>
    <t>ВР</t>
  </si>
  <si>
    <t>Связь и информатика</t>
  </si>
  <si>
    <t>Субсидии бюджетным учреждениям на иные цели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</si>
  <si>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</si>
  <si>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</si>
  <si>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</si>
  <si>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</si>
  <si>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</si>
  <si>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Другие общегосударственные вопросы</t>
  </si>
  <si>
    <t>Выполнение других обязательств органов местного самоуправления</t>
  </si>
  <si>
    <t>МЭРИЯ ГОРОДА</t>
  </si>
  <si>
    <t>ЧЕРЕПОВЕЦКАЯ ГОРОДСКАЯ ДУМА</t>
  </si>
  <si>
    <t>ДЕПАРТАМЕНТ ЖИЛИЩНО-КОММУНАЛЬНОГО ХОЗЯЙСТВА МЭРИИ ГОРОДА</t>
  </si>
  <si>
    <t>УПРАВЛЕНИЕ АРХИТЕКТУРЫ И ГРАДОСТРОИТЕЛЬСТВА МЭРИИ ГОРОДА</t>
  </si>
  <si>
    <t>УПРАВЛЕНИЕ ОБРАЗОВАНИЯ МЭРИИ ГОРОДА</t>
  </si>
  <si>
    <t>ФИНАНСОВОЕ УПРАВЛЕНИЕ МЭРИИ ГОРОДА</t>
  </si>
  <si>
    <t>КОМИТЕТ ПО ФИЗИЧЕСКОЙ КУЛЬТУРЕ И СПОРТУ МЭРИИ ГОРОДА</t>
  </si>
  <si>
    <t>КОМИТЕТ СОЦИАЛЬНОЙ ЗАЩИТЫ НАСЕЛЕНИЯ ГОРОДА</t>
  </si>
  <si>
    <t>КОМИТЕТ ПО УПРАВЛЕНИЮ ИМУЩЕСТВОМ ГОРОДА</t>
  </si>
  <si>
    <t>Приложение 13</t>
  </si>
  <si>
    <t>Приложение 15</t>
  </si>
  <si>
    <t>Общее образование</t>
  </si>
  <si>
    <t>Другие вопросы в области образования</t>
  </si>
  <si>
    <t>Благоустройство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</si>
  <si>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</si>
  <si>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</si>
  <si>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</si>
  <si>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</si>
  <si>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городской Думы</t>
  </si>
  <si>
    <t>Дошкольное образование</t>
  </si>
  <si>
    <t>Социальное обслуживание населения</t>
  </si>
  <si>
    <t>Строительство детского сада № 35 на 330 мест в 105 мкр.</t>
  </si>
  <si>
    <t xml:space="preserve">Обслуживание государственного внутреннего и муниципального долга 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</si>
  <si>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</si>
  <si>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11</t>
  </si>
  <si>
    <t>Здравоохранение</t>
  </si>
  <si>
    <t>Санитарно-эпидемиологическое благополучие</t>
  </si>
  <si>
    <t>ЗДРАВООХРАНЕНИЕ</t>
  </si>
  <si>
    <t>Массовый спорт</t>
  </si>
  <si>
    <t xml:space="preserve">к решению Череповецкой </t>
  </si>
  <si>
    <t xml:space="preserve">  городского бюджета по разделам, подразделам функциональной классификации на 2014 год </t>
  </si>
  <si>
    <t>тыс. рублей</t>
  </si>
  <si>
    <t>01 0 0000</t>
  </si>
  <si>
    <t>Муниципальная программа «Развитие образования» на 2013-2022 годы</t>
  </si>
  <si>
    <t>01 0 0001</t>
  </si>
  <si>
    <t>Проведение мероприятий управлением образования (августовское совещание, Учитель года, День учителя, прием молодых специалистов)</t>
  </si>
  <si>
    <t>01 0 0002</t>
  </si>
  <si>
    <t>Обеспечение питанием обучающихся в МОУ</t>
  </si>
  <si>
    <t>01 0 0003</t>
  </si>
  <si>
    <t>Обеспечение работы по организации и ведению бухгалтерского (бюджетного) учета и отчетности</t>
  </si>
  <si>
    <t>01 1 0000</t>
  </si>
  <si>
    <t>01 1 0002</t>
  </si>
  <si>
    <t>01 2 0000</t>
  </si>
  <si>
    <t>01 2 0001</t>
  </si>
  <si>
    <t>01 2 0002</t>
  </si>
  <si>
    <t>01 2 0003</t>
  </si>
  <si>
    <t>Формирование комплексной системы выявления, развития и поддержки одаренных детей и молодых талантов</t>
  </si>
  <si>
    <t>01 3 0000</t>
  </si>
  <si>
    <t>Дополнительное образование</t>
  </si>
  <si>
    <t>01 3 0001</t>
  </si>
  <si>
    <t xml:space="preserve">Организация предоставления дополнительного образования детям </t>
  </si>
  <si>
    <t>01 3 0002</t>
  </si>
  <si>
    <t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t>
  </si>
  <si>
    <t>01 4 0000</t>
  </si>
  <si>
    <t>Кадровое обеспечение муниципальной системы образования</t>
  </si>
  <si>
    <t>01 4 9010</t>
  </si>
  <si>
    <t xml:space="preserve">Осуществление выплат городских премий работникам муниципальных образовательных учреждений     </t>
  </si>
  <si>
    <t>01 4 9011</t>
  </si>
  <si>
    <t>Городские премии имени И.А. Милютина в области образования в соответствии с постановлением ЧГД от 23.09.2003 № 120</t>
  </si>
  <si>
    <t>01 4 9020</t>
  </si>
  <si>
    <t xml:space="preserve">Осуществление денежных выплат работникам муниципальных образовательных учреждений     </t>
  </si>
  <si>
    <t>01 4 9021</t>
  </si>
  <si>
    <r>
      <t>Премии победителям конкурса профессионального мастерства «Учитель года»</t>
    </r>
    <r>
      <rPr>
        <sz val="13"/>
        <color indexed="8"/>
        <rFont val="Times New Roman"/>
        <family val="1"/>
      </rPr>
      <t xml:space="preserve"> в соответствии с решением ЧГД от 29.06.2010 № 128</t>
    </r>
  </si>
  <si>
    <t>99 0 0000</t>
  </si>
  <si>
    <t>Непрограммные направления деятельности органов местного самоуправления</t>
  </si>
  <si>
    <t>99 4 0000</t>
  </si>
  <si>
    <t>Расходы, не включенные в муниципальные программы города Череповца</t>
  </si>
  <si>
    <t>99 4 1000</t>
  </si>
  <si>
    <t>Руководство и управление в сфере установленных функций органов местного самоуправления</t>
  </si>
  <si>
    <t>99 4 1001</t>
  </si>
  <si>
    <t>99 4 1002</t>
  </si>
  <si>
    <t>99 4 1003</t>
  </si>
  <si>
    <t>99 4 1004</t>
  </si>
  <si>
    <t>99 4 2000</t>
  </si>
  <si>
    <t>Реализация функций органов местного самоуправления города, связанных с общегородским управлением</t>
  </si>
  <si>
    <t>99 4 2001</t>
  </si>
  <si>
    <t>Расходы на судебные издержки и исполнение судебных решений</t>
  </si>
  <si>
    <t>99 4 2002</t>
  </si>
  <si>
    <t>99 4 4000</t>
  </si>
  <si>
    <t>99 4 4001</t>
  </si>
  <si>
    <t>Код</t>
  </si>
  <si>
    <t>Иные закупки товаров, работ и услуг для обеспечения муниципальных нужд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</si>
  <si>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</si>
  <si>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муниципального имущества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</si>
  <si>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</si>
  <si>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</si>
  <si>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</si>
  <si>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</si>
  <si>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</si>
  <si>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</si>
  <si>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Бюджетные инвестиции в объекты капитального строительства муниципальной собственности</t>
  </si>
  <si>
    <t>Обслуживание муниципального долга</t>
  </si>
  <si>
    <t>Субсидии юридическим лицам (кроме некоммерческих организаций), индивидуальным предпринимателям, физическим лицам</t>
  </si>
  <si>
    <t>Уплата прочих налогов, сборов и иных платежей</t>
  </si>
  <si>
    <t>Расходы на выплаты персоналу казенных учреждений</t>
  </si>
  <si>
    <t>Капитальное строительство и реконструкция объектов муниципальной собственности</t>
  </si>
  <si>
    <t>Капитальный ремонт  объектов муниципальной собственности</t>
  </si>
  <si>
    <t>Общегосударственные  вопросы</t>
  </si>
  <si>
    <t>Национальная безопасность и правоохранительная  деятельность</t>
  </si>
  <si>
    <t>Культура, кинематография</t>
  </si>
  <si>
    <t>Социальная поддержка пенсионеров на условиях договора пожизненного содержания с иждивением</t>
  </si>
  <si>
    <t>99 4 5000</t>
  </si>
  <si>
    <t>Организационно-методическое обеспечение Программы</t>
  </si>
  <si>
    <t>Обеспечение развития и надежного функционирования городской сетевой инфраструктуры МСПД, базирующейся на современных технических решениях</t>
  </si>
  <si>
    <t>Муниципальная программа «Развитие жилищно-коммунального хозяйства города Череповца» на 2014-2018 годы</t>
  </si>
  <si>
    <t>Строительство объектов сметной стоимостью до 100 млн. рублей</t>
  </si>
  <si>
    <t>Строительство детского сада № 27 в 115 мкр.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</si>
  <si>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</si>
  <si>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</si>
  <si>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Закупка товаров, работ и услуг для муниципальных нужд</t>
  </si>
  <si>
    <t xml:space="preserve">Прочая закупка товаров, работ и услуг для обеспечения муниципальных нужд         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</si>
  <si>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</si>
  <si>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</si>
  <si>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</si>
  <si>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Иные выплаты населению</t>
  </si>
  <si>
    <t>Капитальные вложения в объекты недвижимого имущества муниципальной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</si>
  <si>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</si>
  <si>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</si>
  <si>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</si>
  <si>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</si>
  <si>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</si>
  <si>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</si>
  <si>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Исполнение судебных актов</t>
  </si>
  <si>
    <t>Уплата налогов, сборов и иных платежей</t>
  </si>
  <si>
    <t>Уплата налога на имущество организаций и земельного налога</t>
  </si>
  <si>
    <t>Транспорт</t>
  </si>
  <si>
    <t>Резервные средства</t>
  </si>
  <si>
    <t>Обслуживание государственного (муниципального) долга</t>
  </si>
  <si>
    <t>Создание условий для формирования комфортной городской среды</t>
  </si>
  <si>
    <t>13 0 0009</t>
  </si>
  <si>
    <t>Субсидии на 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t>
  </si>
  <si>
    <t>Обеспечение проведения выборов и референдумов</t>
  </si>
  <si>
    <t>Обеспечение мероприятий по предвыборной кампании</t>
  </si>
  <si>
    <t>Проведение выборов</t>
  </si>
  <si>
    <t>99 4 5001</t>
  </si>
  <si>
    <t>99 4 6000</t>
  </si>
  <si>
    <r>
      <t xml:space="preserve">Муниципальная программа </t>
    </r>
    <r>
      <rPr>
        <sz val="13"/>
        <rFont val="Times New Roman"/>
        <family val="1"/>
      </rPr>
      <t>«Совершенствование муниципального управления в городе Череповце» на 2014-2018 годы</t>
    </r>
  </si>
  <si>
    <t>Кредиторская задолженность, сложившаяся по итогам 2013 года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</si>
  <si>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t>
  </si>
  <si>
    <t>Судебная система</t>
  </si>
  <si>
    <t>99 4 7214</t>
  </si>
  <si>
    <t>99 4 7215</t>
  </si>
  <si>
    <t>99 4 7216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</si>
  <si>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«Об административных правонарушениях в Вологодской области»,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</si>
  <si>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99 4 7220</t>
  </si>
  <si>
    <t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t>
  </si>
  <si>
    <t>99 4 5002</t>
  </si>
  <si>
    <t>99 4 5120</t>
  </si>
  <si>
    <t>04 0 7219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</si>
  <si>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t>
  </si>
  <si>
    <t>24 1 0003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</si>
  <si>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</t>
  </si>
  <si>
    <t>24 1 7106</t>
  </si>
  <si>
    <r>
      <t xml:space="preserve">Внедрение и (или) эксплуатация аппаратно-программного комплекса «Безопасный город» </t>
    </r>
    <r>
      <rPr>
        <sz val="13"/>
        <rFont val="Times New Roman"/>
        <family val="1"/>
      </rPr>
      <t>за счет субсидий из областного бюджета</t>
    </r>
  </si>
  <si>
    <t>99 4 7207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</si>
  <si>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t>
  </si>
  <si>
    <t>99 4 7221</t>
  </si>
  <si>
    <t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t>
  </si>
  <si>
    <t>99 4 7213</t>
  </si>
  <si>
    <t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t>
  </si>
  <si>
    <t xml:space="preserve">городского бюджета по целевым статьям (муниципальным программам и непрограммным направлениям деятельности), разделам, подразделам, группам и подгруппам видов расходов классификации расходов бюджетов на 2014 год </t>
  </si>
  <si>
    <t>городского бюджета по разделам, подразделам, целевым статьям, группам и подгруппам видов расходов в ведомственной структуре расходов на 2014 год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</si>
  <si>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t>
  </si>
  <si>
    <t>99 4 7212</t>
  </si>
  <si>
    <t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t>
  </si>
  <si>
    <t>99 4 5250</t>
  </si>
  <si>
    <t>Оплата жилищно-коммунальных услуг отдельным категориям граждан за счет субвенций из федерального бюджета</t>
  </si>
  <si>
    <t>99 4 7217</t>
  </si>
  <si>
    <t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городского округа «город Череповец» отдельными государственными полномочиями в сфере труда» за счет субвенций из областного бюджета</t>
  </si>
  <si>
    <t>13 0 7213</t>
  </si>
  <si>
    <t>13 0 7212</t>
  </si>
  <si>
    <t>99 4 7218</t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</si>
  <si>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t>
  </si>
  <si>
    <t>13 0 7103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</si>
  <si>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t>
  </si>
  <si>
    <t>13 0 5250</t>
  </si>
  <si>
    <t>01 7 0000</t>
  </si>
  <si>
    <t>Социально-педагогическая поддержка детей-сирот и детей, оставшихся без попечения родителей</t>
  </si>
  <si>
    <t>01 7 7206</t>
  </si>
  <si>
    <t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t>
  </si>
  <si>
    <t>18 1 7223</t>
  </si>
  <si>
    <t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</si>
  <si>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t>
  </si>
  <si>
    <t>14 1 7121</t>
  </si>
  <si>
    <t>Предоставление социальных выплат молодым семьям – участникам подпрограммы «Обеспечение жильем молодых семей» федеральной целевой программы «Жилище» на 2011-2015 годы и государственной программы «Обеспечение населения Вологодской области доступным жильем и формирование комфортной среды проживания на 2014-2020 годы» подпрограммы «Обеспечение жильем отдельных категорий граждан» за счет субсидий из областного бюджета</t>
  </si>
  <si>
    <t>99 4 7224</t>
  </si>
  <si>
    <t>Осуществление отдельных государственных полномочий по защите прав граждан-участников долевого строительства в соответствии с законом области от 6 мая 2013 года № 3033-ОЗ «О наделении органов местного самоуправления отдельными государственными полномочиями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области» за счет субвенций из областного бюджета</t>
  </si>
  <si>
    <t>13 0 5065</t>
  </si>
  <si>
    <t>Мероприятия по проведению оздоровительной кампании детей за счет субвенций из федерального бюджета</t>
  </si>
  <si>
    <t>01 0 7204</t>
  </si>
  <si>
    <t>Обеспечение питанием обучающихся в МОУ за счет субвенций из областного бюджета</t>
  </si>
  <si>
    <t>01 1 7209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</si>
  <si>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t>
  </si>
  <si>
    <t>01 1 7210</t>
  </si>
  <si>
    <t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t>
  </si>
  <si>
    <t>18 1 7135</t>
  </si>
  <si>
    <t>Осуществление дорожной деятельности в отношении автомобильных дорог общего пользования местного значения за счет субсидий из областного бюджета</t>
  </si>
  <si>
    <t>01 7 7208</t>
  </si>
  <si>
    <t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 за счет субвенций из областного бюджета</t>
  </si>
  <si>
    <t>01 2 7202</t>
  </si>
  <si>
    <t>Социальная поддержка детей, обучающихся в муниципальных общеобразовательных учреждениях,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 и на приобретение комплекта одежды для посещения школьных занятий, спортивной формы для занятий физической культурой за счет субвенций из областного бюджета</t>
  </si>
  <si>
    <t>01 2 7203</t>
  </si>
  <si>
    <t>01 2 7201</t>
  </si>
  <si>
    <t>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</si>
  <si>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Осуществление отдельных государственных полномочий по созданию в муниципальных районах и городских округах области административных комиссий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</si>
  <si>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14 0 5135</t>
  </si>
  <si>
    <t>99 4 8000</t>
  </si>
  <si>
    <t>99 4 8001</t>
  </si>
  <si>
    <t>99 4 9000</t>
  </si>
  <si>
    <t>Возмещение затрат по организации работ, связанных с уборкой улично-дорожной сети предприятиями жилищно-коммунального хозяйства города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</si>
  <si>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</si>
  <si>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</si>
  <si>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Создание условий для осуществления присмотра и ухода за детьми в муниципальных дошкольных образовательных учреждениях, реализующих основную образовательную программу дошкольного образования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</si>
  <si>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</si>
  <si>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</si>
  <si>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</si>
  <si>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t>
  </si>
  <si>
    <t xml:space="preserve"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</si>
  <si>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</si>
  <si>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Денежная компенсация на оплату расходов по найму (поднайму) жилых помещений лицам, работающим в должности «воспитатель» в муниципальных дошкольных образовательных учреждениях в соответствии с решением ЧГД от 29.05.2012 № 97</t>
  </si>
  <si>
    <t>01 4 9022</t>
  </si>
  <si>
    <t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ЧГД от 29.05.2012 № 94</t>
  </si>
  <si>
    <t>01 4 9023</t>
  </si>
  <si>
    <t>Компенсация части родительской платы за содержание ребенка  в детском саду (присмотр и уход за детьми) штатным работникам муниципальных дошкольных образовательных учреждений в соответствии с решением ЧГД от 30.10.2012 № 203</t>
  </si>
  <si>
    <t>01 4 9030</t>
  </si>
  <si>
    <t>Представление лучших педагогов сферы образования к поощрению  наградами всех уровней</t>
  </si>
  <si>
    <t>01 4 9031</t>
  </si>
  <si>
    <t>01 5 0000</t>
  </si>
  <si>
    <t>Одаренные дети</t>
  </si>
  <si>
    <t>01 6 0000</t>
  </si>
  <si>
    <t>Укрепление материально-технической базы образовательных учреждений города и обеспечение их безопасности</t>
  </si>
  <si>
    <t>02 0 0000</t>
  </si>
  <si>
    <t>Муниципальная программа «Культура, традиции и народное творчество в городе Череповце» на 2013-2018 годы</t>
  </si>
  <si>
    <t>02 1 0000</t>
  </si>
  <si>
    <t>Сохранение, эффективное использование  и популяризация объектов культурного наследия</t>
  </si>
  <si>
    <t>02 1 0001</t>
  </si>
  <si>
    <t>Сохранение, ремонт и  реставрация объектов культурного наследия</t>
  </si>
  <si>
    <t>02 1 0002</t>
  </si>
  <si>
    <t>02 2 0000</t>
  </si>
  <si>
    <t>02 2 0001</t>
  </si>
  <si>
    <t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 и памятными датами, событиями  мировой и отечественной культуры)</t>
  </si>
  <si>
    <t>02 2 0002</t>
  </si>
  <si>
    <t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t>
  </si>
  <si>
    <t>02 2 0003</t>
  </si>
  <si>
    <t xml:space="preserve">Оказание муниципальных услуг </t>
  </si>
  <si>
    <t>02 2 0004</t>
  </si>
  <si>
    <t xml:space="preserve">Хранение, изучение и обеспечение сохранности музейных предметов </t>
  </si>
  <si>
    <t>02 2 0005</t>
  </si>
  <si>
    <t>Формирование и учет музейного фонда</t>
  </si>
  <si>
    <t>02 3 0000</t>
  </si>
  <si>
    <t>02 3 0001</t>
  </si>
  <si>
    <t>02 3 0002</t>
  </si>
  <si>
    <t xml:space="preserve"> Ведомственная целевая программа «Отрасль «Культура города Череповца» (2012-2014 годы) (Предоставление пользователям информационных продуктов, подписка на печатные периодические издания)</t>
  </si>
  <si>
    <t>02 3 0004</t>
  </si>
  <si>
    <t>Оказание муниципальных услуг</t>
  </si>
  <si>
    <t>02 3 0005</t>
  </si>
  <si>
    <t>Формирование и учет фондов библиотеки</t>
  </si>
  <si>
    <t>02 3 0006</t>
  </si>
  <si>
    <t>Обеспечение физической сохранности  и безопасности фонда библиотеки</t>
  </si>
  <si>
    <t>02 3 0007</t>
  </si>
  <si>
    <t>Библиографическая обработка документов и организация  каталогов</t>
  </si>
  <si>
    <t>02 4 0000</t>
  </si>
  <si>
    <t>Совершенствование культурно-досуговой деятельности</t>
  </si>
  <si>
    <t>02 4 0001</t>
  </si>
  <si>
    <t>Ведомственная целевая программа «Отрасль 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t>
  </si>
  <si>
    <t>02 4 0002</t>
  </si>
  <si>
    <t>Ведомственная целевая программа «Отрасль Культура города Череповца» (2012-2014 годы) (Укрепление материально-технической базы  муниципальных учреждений)</t>
  </si>
  <si>
    <t>02 4 0003</t>
  </si>
  <si>
    <t>02 4 0004</t>
  </si>
  <si>
    <t>02 4 0005</t>
  </si>
  <si>
    <t>Сохранение нематериального культурного наследия народов традиционной народной культуры</t>
  </si>
  <si>
    <t>02 5 0000</t>
  </si>
  <si>
    <t>Развитие исполнительских искусств</t>
  </si>
  <si>
    <t>02 5 0001</t>
  </si>
  <si>
    <t>02 5 0002</t>
  </si>
  <si>
    <t>02 5 0003</t>
  </si>
  <si>
    <t>02 6 0000</t>
  </si>
  <si>
    <t>Формирование постиндустриального образа города Череповца</t>
  </si>
  <si>
    <t>02 6 0001</t>
  </si>
  <si>
    <t>02 6 0002</t>
  </si>
  <si>
    <t>02 6 0003</t>
  </si>
  <si>
    <t xml:space="preserve">Организация и проведение городских культурно- массовых мероприятий </t>
  </si>
  <si>
    <t>02 8 0000</t>
  </si>
  <si>
    <t xml:space="preserve">Индустрия отдыха на территориях парков культуры и отдыха </t>
  </si>
  <si>
    <t>02 8 0001</t>
  </si>
  <si>
    <t>Работа по организации досуга населения на базе парков культуры и отдыха</t>
  </si>
  <si>
    <t>02 9 0000</t>
  </si>
  <si>
    <t>Дополнительное образование в сфере культуры и искусства, поддержка юных дарований</t>
  </si>
  <si>
    <t>02 9 0001</t>
  </si>
  <si>
    <t>02 9 0002</t>
  </si>
  <si>
    <t>02 0 0010</t>
  </si>
  <si>
    <t>Работа по организации и ведению бухгалтерского (бюджетного) учета и отчетности</t>
  </si>
  <si>
    <t>03 0 0000</t>
  </si>
  <si>
    <t>Муниципальная программа «Создание условий для развития физической культуры и спорта в городе Череповце» на 2013-2022 годы</t>
  </si>
  <si>
    <t>03 0 0001</t>
  </si>
  <si>
    <t>Обеспечение доступа к спортивным объектам</t>
  </si>
  <si>
    <t>03 0 0002</t>
  </si>
  <si>
    <t>Обеспечение участия в физкультурных и спортивных мероприятиях различного уровня (региональных и выше)</t>
  </si>
  <si>
    <t>03 0 0003</t>
  </si>
  <si>
    <t>Услуга по реализации образовательных программ дополнительного образования детей</t>
  </si>
  <si>
    <t>03 0 0004</t>
  </si>
  <si>
    <t>Организация и ведение бухгалтерского (бюджетного) учета</t>
  </si>
  <si>
    <t>03 0 0005</t>
  </si>
  <si>
    <t>Популяризация физической культуры и спорта</t>
  </si>
  <si>
    <t>03 1 0000</t>
  </si>
  <si>
    <t>Спортивный город</t>
  </si>
  <si>
    <t>04 0 0000</t>
  </si>
  <si>
    <t>Муниципальная программа «Развитие архивного дела» на 2013-2018 годы</t>
  </si>
  <si>
    <t>04 0 0002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</si>
  <si>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</t>
  </si>
  <si>
    <t>05 0 0000</t>
  </si>
  <si>
    <t>Муниципальная программа «Охрана окружающей среды» на 2013-2022 годы</t>
  </si>
  <si>
    <t>05 0 0001</t>
  </si>
  <si>
    <t>Сбор и анализ информации о факторах окружающей среды и оценка их влияния на здоровье населения</t>
  </si>
  <si>
    <t>05 0 0002</t>
  </si>
  <si>
    <t>Организация мероприятий по экологическому образованию и воспитанию населения</t>
  </si>
  <si>
    <t>05 0 0004</t>
  </si>
  <si>
    <t>05 0 0006</t>
  </si>
  <si>
    <t>Организация сбора от населения города отработанных осветительных устройств, электрических ламп и иных ртутьсодержащих отходов (субсидии городского бюджета на возмещение затрат по осуществлению сбора, транспортирования и утилизации ртутьсодержащих отходов от населения)</t>
  </si>
  <si>
    <t>06 0 0000</t>
  </si>
  <si>
    <t>Муниципальная программа «Содействие развитию потребительского рынка в городе Череповце на 2013-2017 годы»</t>
  </si>
  <si>
    <t>06 0 0001</t>
  </si>
  <si>
    <t>Проведение конкурсов среди предприятий сферы потребительского рынка, организация участия предприятий потребительского рынка в областных конкурсах</t>
  </si>
  <si>
    <t>07 0 0000</t>
  </si>
  <si>
    <t>Муниципальная программа «Поддержка и развитие малого и среднего предпринимательства в городе Череповце на 2013-2017 годы»</t>
  </si>
  <si>
    <t>07 0 0001</t>
  </si>
  <si>
    <t>Субсидии организациям, образующим инфраструктуру поддержки МСП: НП «Агентство Городского Развития»</t>
  </si>
  <si>
    <t>07 0 0002</t>
  </si>
  <si>
    <t>Субсидии организациям, образующим инфраструктуру поддержки МСП: Вологодская торгово-промышленная палата (членский взнос)</t>
  </si>
  <si>
    <t>08 0 0000</t>
  </si>
  <si>
    <t>Муниципальная программа «Повышение инвестиционной привлекательности города Череповца» на 2014-2018 годы</t>
  </si>
  <si>
    <t>08 0 0001</t>
  </si>
  <si>
    <t>Стимулирование экономического роста путем привлечения инвесторов</t>
  </si>
  <si>
    <t>08 0 0002</t>
  </si>
  <si>
    <t>Информационное и нормативно-правовое сопровождение инвестиционной деятельности</t>
  </si>
  <si>
    <t>08 0 0003</t>
  </si>
  <si>
    <t>Комплексное сопровождение инвестиционных проектов</t>
  </si>
  <si>
    <t>09 0 0000</t>
  </si>
  <si>
    <t>Муниципальная программа «Развитие молодежной политики» на 2013-2018 годы</t>
  </si>
  <si>
    <t>09 0 0001</t>
  </si>
  <si>
    <t>Организация временного трудоустройства несовершеннолетних в возрасте от 14 до 18 лет</t>
  </si>
  <si>
    <t>09 0 0002</t>
  </si>
  <si>
    <t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города.</t>
  </si>
  <si>
    <t>09 0 0003</t>
  </si>
  <si>
    <t>Организация и проведение мероприятий с детьми и молодежью в рамках текущей деятельности муниципального бюджетного учреждения «Череповецкий молодежный центр»</t>
  </si>
  <si>
    <t>10 0 0000</t>
  </si>
  <si>
    <t>Муниципальная программа «Здоровый город» на 2014-2022 годы</t>
  </si>
  <si>
    <t>10 0 0001</t>
  </si>
  <si>
    <t>10 0 0002</t>
  </si>
  <si>
    <t>Сохранение и укрепление здоровья детей и подростков</t>
  </si>
  <si>
    <t>10 0 0003</t>
  </si>
  <si>
    <t>Пропаганда здорового образа жизни</t>
  </si>
  <si>
    <t>10 0 0004</t>
  </si>
  <si>
    <t>Адаптация горожан с ограниченными возможностями</t>
  </si>
  <si>
    <t>10 0 0005</t>
  </si>
  <si>
    <t>Здоровье на рабочем месте</t>
  </si>
  <si>
    <t>10 0 0006</t>
  </si>
  <si>
    <t>Активное долголетие</t>
  </si>
  <si>
    <t>11 0 0000</t>
  </si>
  <si>
    <t>Муниципальная программа «iCity – Современные информационные технологии г. Череповца»  на 2014-2020 годы</t>
  </si>
  <si>
    <t>11 0 0001</t>
  </si>
  <si>
    <t>11 0 0002</t>
  </si>
  <si>
    <t>Изменения</t>
  </si>
  <si>
    <t>Решение Череповецкой городской Думы от 10.12.2013 № 234</t>
  </si>
  <si>
    <t>Проект решения</t>
  </si>
  <si>
    <t>Решение ЧГД от 25.02.2014 № 19</t>
  </si>
  <si>
    <t>Приложение 1</t>
  </si>
  <si>
    <t xml:space="preserve">от                          №  </t>
  </si>
  <si>
    <t>Приложение 3</t>
  </si>
  <si>
    <t>от                          №</t>
  </si>
  <si>
    <t xml:space="preserve">от                             № </t>
  </si>
  <si>
    <t>99 4 1005</t>
  </si>
  <si>
    <t xml:space="preserve">Руководитель контрольно-счетной палаты муниципального образования и его заместители
</t>
  </si>
  <si>
    <t xml:space="preserve"> КОНТРОЛЬНО-СЧЕТНАЯ ПАЛАТА ГОРОДА ЧЕРЕПОВЦА </t>
  </si>
  <si>
    <t>Приложение 5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</si>
</sst>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"/>
  </numFmts>
  <fonts count="10">
    <font>
      <sz val="10"/>
      <name val="Arial Cyr"/>
      <family val="2"/>
    </font>
    <font>
      <sz val="10"/>
      <name val="Arial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name val="Arial Cyr"/>
      <family val="2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12">
    <xf numFmtId="0" fontId="0" fillId="0" borderId="0" xfId="0"/>
    <xf numFmtId="49" fontId="2" fillId="0" borderId="1" xfId="0" applyNumberFormat="1" applyFont="1" applyFill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 vertical="center"/>
      <protection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horizontal="right" vertical="center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26" applyNumberFormat="1" applyFont="1" applyFill="1" applyBorder="1" applyAlignment="1" applyProtection="1">
      <alignment horizontal="left" vertical="center" wrapText="1"/>
      <protection hidden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justify" vertical="center" wrapText="1"/>
      <protection/>
    </xf>
    <xf numFmtId="164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26" applyNumberFormat="1" applyFont="1" applyFill="1" applyBorder="1" applyAlignment="1" applyProtection="1">
      <alignment horizontal="left" vertical="center" wrapText="1"/>
      <protection hidden="1"/>
    </xf>
    <xf numFmtId="0" fontId="2" fillId="0" borderId="0" xfId="43" applyNumberFormat="1" applyFont="1" applyFill="1" applyBorder="1" applyAlignment="1" applyProtection="1">
      <alignment horizontal="left" vertical="center" wrapText="1"/>
      <protection hidden="1"/>
    </xf>
    <xf numFmtId="0" fontId="2" fillId="0" borderId="0" xfId="30" applyNumberFormat="1" applyFont="1" applyFill="1" applyBorder="1" applyAlignment="1" applyProtection="1">
      <alignment horizontal="left" vertical="center" wrapText="1"/>
      <protection hidden="1"/>
    </xf>
    <xf numFmtId="164" fontId="2" fillId="0" borderId="0" xfId="0" applyNumberFormat="1" applyFont="1" applyFill="1" applyBorder="1" applyAlignment="1" applyProtection="1">
      <alignment horizontal="right" vertical="center" wrapText="1"/>
      <protection/>
    </xf>
    <xf numFmtId="164" fontId="2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164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0" xfId="0" applyNumberFormat="1" applyFill="1"/>
    <xf numFmtId="0" fontId="2" fillId="0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49" fontId="2" fillId="0" borderId="3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2" fillId="0" borderId="1" xfId="0" applyNumberFormat="1" applyFont="1" applyFill="1" applyBorder="1" applyAlignment="1" applyProtection="1">
      <alignment vertical="center" wrapText="1"/>
      <protection/>
    </xf>
    <xf numFmtId="164" fontId="6" fillId="0" borderId="0" xfId="38" applyNumberFormat="1" applyFont="1" applyFill="1" applyBorder="1" applyAlignment="1">
      <alignment vertical="center" wrapText="1"/>
      <protection/>
    </xf>
    <xf numFmtId="164" fontId="8" fillId="0" borderId="0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Normal 1" xfId="21"/>
    <cellStyle name="Excel Built-in Normal 2" xfId="22"/>
    <cellStyle name="Excel Built-in Normal 3" xfId="23"/>
    <cellStyle name="Обычный 10" xfId="24"/>
    <cellStyle name="Обычный 11" xfId="25"/>
    <cellStyle name="Обычный 2" xfId="26"/>
    <cellStyle name="Обычный 2 2" xfId="27"/>
    <cellStyle name="Обычный 2 2 2" xfId="28"/>
    <cellStyle name="Обычный 2 2 3" xfId="29"/>
    <cellStyle name="Обычный 2 3" xfId="30"/>
    <cellStyle name="Обычный 2 4" xfId="31"/>
    <cellStyle name="Обычный 2 5" xfId="32"/>
    <cellStyle name="Обычный 3" xfId="33"/>
    <cellStyle name="Обычный 4" xfId="34"/>
    <cellStyle name="Обычный 5" xfId="35"/>
    <cellStyle name="Обычный 6" xfId="36"/>
    <cellStyle name="Обычный 7" xfId="37"/>
    <cellStyle name="Обычный 8" xfId="38"/>
    <cellStyle name="Обычный 8 2" xfId="39"/>
    <cellStyle name="Обычный 8 2 2" xfId="40"/>
    <cellStyle name="Обычный 8 3" xfId="41"/>
    <cellStyle name="Обычный 9" xfId="42"/>
    <cellStyle name="Обычный_tmp" xfId="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4</xdr:row>
      <xdr:rowOff>0</xdr:rowOff>
    </xdr:from>
    <xdr:to>
      <xdr:col>8</xdr:col>
      <xdr:colOff>800100</xdr:colOff>
      <xdr:row>4</xdr:row>
      <xdr:rowOff>0</xdr:rowOff>
    </xdr:to>
    <xdr:pic>
      <xdr:nvPicPr>
        <xdr:cNvPr id="1025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819150</xdr:colOff>
      <xdr:row>4</xdr:row>
      <xdr:rowOff>0</xdr:rowOff>
    </xdr:to>
    <xdr:pic>
      <xdr:nvPicPr>
        <xdr:cNvPr id="1026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800100</xdr:colOff>
      <xdr:row>4</xdr:row>
      <xdr:rowOff>0</xdr:rowOff>
    </xdr:to>
    <xdr:pic>
      <xdr:nvPicPr>
        <xdr:cNvPr id="1027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819150</xdr:colOff>
      <xdr:row>4</xdr:row>
      <xdr:rowOff>0</xdr:rowOff>
    </xdr:to>
    <xdr:pic>
      <xdr:nvPicPr>
        <xdr:cNvPr id="1028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800100</xdr:colOff>
      <xdr:row>4</xdr:row>
      <xdr:rowOff>0</xdr:rowOff>
    </xdr:to>
    <xdr:pic>
      <xdr:nvPicPr>
        <xdr:cNvPr id="1029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819150</xdr:colOff>
      <xdr:row>4</xdr:row>
      <xdr:rowOff>0</xdr:rowOff>
    </xdr:to>
    <xdr:pic>
      <xdr:nvPicPr>
        <xdr:cNvPr id="1030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800100</xdr:colOff>
      <xdr:row>4</xdr:row>
      <xdr:rowOff>0</xdr:rowOff>
    </xdr:to>
    <xdr:pic>
      <xdr:nvPicPr>
        <xdr:cNvPr id="1031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819150</xdr:colOff>
      <xdr:row>4</xdr:row>
      <xdr:rowOff>0</xdr:rowOff>
    </xdr:to>
    <xdr:pic>
      <xdr:nvPicPr>
        <xdr:cNvPr id="1032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800100</xdr:colOff>
      <xdr:row>4</xdr:row>
      <xdr:rowOff>0</xdr:rowOff>
    </xdr:to>
    <xdr:pic>
      <xdr:nvPicPr>
        <xdr:cNvPr id="1033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819150</xdr:colOff>
      <xdr:row>4</xdr:row>
      <xdr:rowOff>0</xdr:rowOff>
    </xdr:to>
    <xdr:pic>
      <xdr:nvPicPr>
        <xdr:cNvPr id="1034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800100</xdr:colOff>
      <xdr:row>4</xdr:row>
      <xdr:rowOff>0</xdr:rowOff>
    </xdr:to>
    <xdr:pic>
      <xdr:nvPicPr>
        <xdr:cNvPr id="1035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819150</xdr:colOff>
      <xdr:row>4</xdr:row>
      <xdr:rowOff>0</xdr:rowOff>
    </xdr:to>
    <xdr:pic>
      <xdr:nvPicPr>
        <xdr:cNvPr id="1036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800100</xdr:colOff>
      <xdr:row>4</xdr:row>
      <xdr:rowOff>0</xdr:rowOff>
    </xdr:to>
    <xdr:pic>
      <xdr:nvPicPr>
        <xdr:cNvPr id="1037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819150</xdr:colOff>
      <xdr:row>4</xdr:row>
      <xdr:rowOff>0</xdr:rowOff>
    </xdr:to>
    <xdr:pic>
      <xdr:nvPicPr>
        <xdr:cNvPr id="1038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800100</xdr:colOff>
      <xdr:row>4</xdr:row>
      <xdr:rowOff>0</xdr:rowOff>
    </xdr:to>
    <xdr:pic>
      <xdr:nvPicPr>
        <xdr:cNvPr id="1039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819150</xdr:colOff>
      <xdr:row>4</xdr:row>
      <xdr:rowOff>0</xdr:rowOff>
    </xdr:to>
    <xdr:pic>
      <xdr:nvPicPr>
        <xdr:cNvPr id="1040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800100</xdr:colOff>
      <xdr:row>4</xdr:row>
      <xdr:rowOff>0</xdr:rowOff>
    </xdr:to>
    <xdr:pic>
      <xdr:nvPicPr>
        <xdr:cNvPr id="1041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819150</xdr:colOff>
      <xdr:row>4</xdr:row>
      <xdr:rowOff>0</xdr:rowOff>
    </xdr:to>
    <xdr:pic>
      <xdr:nvPicPr>
        <xdr:cNvPr id="1042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800100</xdr:colOff>
      <xdr:row>4</xdr:row>
      <xdr:rowOff>0</xdr:rowOff>
    </xdr:to>
    <xdr:pic>
      <xdr:nvPicPr>
        <xdr:cNvPr id="1043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819150</xdr:colOff>
      <xdr:row>4</xdr:row>
      <xdr:rowOff>0</xdr:rowOff>
    </xdr:to>
    <xdr:pic>
      <xdr:nvPicPr>
        <xdr:cNvPr id="1044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800100</xdr:colOff>
      <xdr:row>4</xdr:row>
      <xdr:rowOff>0</xdr:rowOff>
    </xdr:to>
    <xdr:pic>
      <xdr:nvPicPr>
        <xdr:cNvPr id="1045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819150</xdr:colOff>
      <xdr:row>4</xdr:row>
      <xdr:rowOff>0</xdr:rowOff>
    </xdr:to>
    <xdr:pic>
      <xdr:nvPicPr>
        <xdr:cNvPr id="1046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800100</xdr:colOff>
      <xdr:row>4</xdr:row>
      <xdr:rowOff>0</xdr:rowOff>
    </xdr:to>
    <xdr:pic>
      <xdr:nvPicPr>
        <xdr:cNvPr id="1047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819150</xdr:colOff>
      <xdr:row>4</xdr:row>
      <xdr:rowOff>0</xdr:rowOff>
    </xdr:to>
    <xdr:pic>
      <xdr:nvPicPr>
        <xdr:cNvPr id="1048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800100</xdr:colOff>
      <xdr:row>4</xdr:row>
      <xdr:rowOff>0</xdr:rowOff>
    </xdr:to>
    <xdr:pic>
      <xdr:nvPicPr>
        <xdr:cNvPr id="1049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819150</xdr:colOff>
      <xdr:row>4</xdr:row>
      <xdr:rowOff>0</xdr:rowOff>
    </xdr:to>
    <xdr:pic>
      <xdr:nvPicPr>
        <xdr:cNvPr id="1050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800100</xdr:colOff>
      <xdr:row>4</xdr:row>
      <xdr:rowOff>0</xdr:rowOff>
    </xdr:to>
    <xdr:pic>
      <xdr:nvPicPr>
        <xdr:cNvPr id="1051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819150</xdr:colOff>
      <xdr:row>4</xdr:row>
      <xdr:rowOff>0</xdr:rowOff>
    </xdr:to>
    <xdr:pic>
      <xdr:nvPicPr>
        <xdr:cNvPr id="1052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800100</xdr:colOff>
      <xdr:row>4</xdr:row>
      <xdr:rowOff>0</xdr:rowOff>
    </xdr:to>
    <xdr:pic>
      <xdr:nvPicPr>
        <xdr:cNvPr id="1053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819150</xdr:colOff>
      <xdr:row>4</xdr:row>
      <xdr:rowOff>0</xdr:rowOff>
    </xdr:to>
    <xdr:pic>
      <xdr:nvPicPr>
        <xdr:cNvPr id="1054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800100</xdr:colOff>
      <xdr:row>4</xdr:row>
      <xdr:rowOff>0</xdr:rowOff>
    </xdr:to>
    <xdr:pic>
      <xdr:nvPicPr>
        <xdr:cNvPr id="1055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819150</xdr:colOff>
      <xdr:row>4</xdr:row>
      <xdr:rowOff>0</xdr:rowOff>
    </xdr:to>
    <xdr:pic>
      <xdr:nvPicPr>
        <xdr:cNvPr id="1056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2" sqref="A12:B12"/>
    </sheetView>
  </sheetViews>
  <sheetFormatPr defaultColWidth="9.00390625" defaultRowHeight="12.75"/>
  <cols>
    <col min="1" max="1" width="9.125" style="42" customWidth="1"/>
    <col min="2" max="2" width="50.75390625" style="42" customWidth="1"/>
    <col min="3" max="16384" width="9.125" style="42" customWidth="1"/>
  </cols>
  <sheetData>
    <row r="1" spans="1:2" ht="16.5">
      <c r="A1" s="30" t="s">
        <v>340</v>
      </c>
      <c r="B1" s="41" t="s">
        <v>230</v>
      </c>
    </row>
    <row r="2" spans="1:2" ht="16.5">
      <c r="A2" s="6">
        <v>801</v>
      </c>
      <c r="B2" s="20" t="s">
        <v>260</v>
      </c>
    </row>
    <row r="3" spans="1:2" ht="16.5">
      <c r="A3" s="6">
        <v>802</v>
      </c>
      <c r="B3" s="13" t="s">
        <v>261</v>
      </c>
    </row>
    <row r="4" spans="1:2" ht="49.5">
      <c r="A4" s="6">
        <v>803</v>
      </c>
      <c r="B4" s="21" t="s">
        <v>262</v>
      </c>
    </row>
    <row r="5" spans="1:2" ht="33">
      <c r="A5" s="6">
        <v>804</v>
      </c>
      <c r="B5" s="21" t="s">
        <v>263</v>
      </c>
    </row>
    <row r="6" spans="1:2" ht="33">
      <c r="A6" s="6">
        <v>805</v>
      </c>
      <c r="B6" s="21" t="s">
        <v>264</v>
      </c>
    </row>
    <row r="7" spans="1:2" ht="33">
      <c r="A7" s="6">
        <v>807</v>
      </c>
      <c r="B7" s="21" t="s">
        <v>265</v>
      </c>
    </row>
    <row r="8" spans="1:2" ht="33">
      <c r="A8" s="6">
        <v>808</v>
      </c>
      <c r="B8" s="21" t="s">
        <v>203</v>
      </c>
    </row>
    <row r="9" spans="1:2" ht="33">
      <c r="A9" s="6">
        <v>809</v>
      </c>
      <c r="B9" s="21" t="s">
        <v>266</v>
      </c>
    </row>
    <row r="10" spans="1:2" ht="33">
      <c r="A10" s="6">
        <v>810</v>
      </c>
      <c r="B10" s="21" t="s">
        <v>267</v>
      </c>
    </row>
    <row r="11" spans="1:2" ht="33">
      <c r="A11" s="6">
        <v>811</v>
      </c>
      <c r="B11" s="21" t="s">
        <v>268</v>
      </c>
    </row>
    <row r="12" spans="1:2" ht="33">
      <c r="A12" s="88">
        <v>812</v>
      </c>
      <c r="B12" s="21" t="s">
        <v>633</v>
      </c>
    </row>
    <row r="13" spans="1:2" ht="49.5">
      <c r="A13" s="6">
        <v>840</v>
      </c>
      <c r="B13" s="21" t="s">
        <v>226</v>
      </c>
    </row>
    <row r="14" spans="1:2" ht="33">
      <c r="A14" s="6">
        <v>842</v>
      </c>
      <c r="B14" s="10" t="s">
        <v>223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2" sqref="A2:B13"/>
    </sheetView>
  </sheetViews>
  <sheetFormatPr defaultColWidth="9.00390625" defaultRowHeight="12.75"/>
  <cols>
    <col min="1" max="1" width="13.125" style="45" customWidth="1"/>
    <col min="2" max="2" width="55.625" style="42" customWidth="1"/>
    <col min="3" max="16384" width="9.125" style="42" customWidth="1"/>
  </cols>
  <sheetData>
    <row r="1" spans="1:2" ht="16.5">
      <c r="A1" s="48" t="s">
        <v>340</v>
      </c>
      <c r="B1" s="46" t="s">
        <v>230</v>
      </c>
    </row>
    <row r="2" spans="1:2" ht="16.5">
      <c r="A2" s="9" t="s">
        <v>234</v>
      </c>
      <c r="B2" s="47" t="s">
        <v>357</v>
      </c>
    </row>
    <row r="3" spans="1:2" ht="33">
      <c r="A3" s="9" t="s">
        <v>236</v>
      </c>
      <c r="B3" s="47" t="s">
        <v>358</v>
      </c>
    </row>
    <row r="4" spans="1:2" ht="16.5">
      <c r="A4" s="9" t="s">
        <v>237</v>
      </c>
      <c r="B4" s="47" t="s">
        <v>204</v>
      </c>
    </row>
    <row r="5" spans="1:2" ht="16.5">
      <c r="A5" s="9" t="s">
        <v>242</v>
      </c>
      <c r="B5" s="47" t="s">
        <v>197</v>
      </c>
    </row>
    <row r="6" spans="1:2" ht="16.5">
      <c r="A6" s="9" t="s">
        <v>238</v>
      </c>
      <c r="B6" s="47" t="s">
        <v>182</v>
      </c>
    </row>
    <row r="7" spans="1:2" ht="16.5">
      <c r="A7" s="9" t="s">
        <v>216</v>
      </c>
      <c r="B7" s="47" t="s">
        <v>198</v>
      </c>
    </row>
    <row r="8" spans="1:2" ht="16.5">
      <c r="A8" s="9" t="s">
        <v>243</v>
      </c>
      <c r="B8" s="47" t="s">
        <v>359</v>
      </c>
    </row>
    <row r="9" spans="1:2" ht="16.5">
      <c r="A9" s="9" t="s">
        <v>240</v>
      </c>
      <c r="B9" s="47" t="s">
        <v>285</v>
      </c>
    </row>
    <row r="10" spans="1:2" ht="16.5">
      <c r="A10" s="9" t="s">
        <v>209</v>
      </c>
      <c r="B10" s="47" t="s">
        <v>199</v>
      </c>
    </row>
    <row r="11" spans="1:2" ht="16.5">
      <c r="A11" s="9" t="s">
        <v>245</v>
      </c>
      <c r="B11" s="47" t="s">
        <v>196</v>
      </c>
    </row>
    <row r="12" spans="1:2" ht="16.5">
      <c r="A12" s="9" t="s">
        <v>217</v>
      </c>
      <c r="B12" s="47" t="s">
        <v>239</v>
      </c>
    </row>
    <row r="13" spans="1:2" ht="33">
      <c r="A13" s="9" t="s">
        <v>211</v>
      </c>
      <c r="B13" s="47" t="s">
        <v>202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4"/>
  <sheetViews>
    <sheetView zoomScale="80" zoomScaleNormal="80" workbookViewId="0" topLeftCell="A202">
      <selection activeCell="A219" sqref="A219:B219"/>
    </sheetView>
  </sheetViews>
  <sheetFormatPr defaultColWidth="9.00390625" defaultRowHeight="12.75"/>
  <cols>
    <col min="1" max="1" width="13.75390625" style="31" customWidth="1"/>
    <col min="2" max="2" width="89.00390625" style="4" customWidth="1"/>
    <col min="3" max="16384" width="9.125" style="4" customWidth="1"/>
  </cols>
  <sheetData>
    <row r="1" spans="1:2" ht="12.75">
      <c r="A1" s="30" t="s">
        <v>340</v>
      </c>
      <c r="B1" s="28" t="s">
        <v>230</v>
      </c>
    </row>
    <row r="2" spans="1:2" ht="12.75">
      <c r="A2" s="29" t="s">
        <v>292</v>
      </c>
      <c r="B2" s="28" t="s">
        <v>293</v>
      </c>
    </row>
    <row r="3" spans="1:2" ht="33">
      <c r="A3" s="29" t="s">
        <v>294</v>
      </c>
      <c r="B3" s="28" t="s">
        <v>295</v>
      </c>
    </row>
    <row r="4" spans="1:2" ht="12.75">
      <c r="A4" s="29" t="s">
        <v>296</v>
      </c>
      <c r="B4" s="28" t="s">
        <v>297</v>
      </c>
    </row>
    <row r="5" spans="1:2" ht="33">
      <c r="A5" s="29" t="s">
        <v>298</v>
      </c>
      <c r="B5" s="28" t="s">
        <v>299</v>
      </c>
    </row>
    <row r="6" spans="1:2" ht="33">
      <c r="A6" s="29" t="s">
        <v>449</v>
      </c>
      <c r="B6" s="28" t="s">
        <v>450</v>
      </c>
    </row>
    <row r="7" spans="1:2" ht="12.75">
      <c r="A7" s="29" t="s">
        <v>300</v>
      </c>
      <c r="B7" s="28" t="s">
        <v>279</v>
      </c>
    </row>
    <row r="8" spans="1:2" ht="49.5">
      <c r="A8" s="29" t="s">
        <v>301</v>
      </c>
      <c r="B8" s="28" t="s">
        <v>472</v>
      </c>
    </row>
    <row r="9" spans="1:2" ht="49.5">
      <c r="A9" s="29" t="s">
        <v>451</v>
      </c>
      <c r="B9" s="28" t="s">
        <v>452</v>
      </c>
    </row>
    <row r="10" spans="1:2" ht="66">
      <c r="A10" s="29" t="s">
        <v>453</v>
      </c>
      <c r="B10" s="28" t="s">
        <v>454</v>
      </c>
    </row>
    <row r="11" spans="1:2" ht="12.75">
      <c r="A11" s="29" t="s">
        <v>302</v>
      </c>
      <c r="B11" s="28" t="s">
        <v>271</v>
      </c>
    </row>
    <row r="12" spans="1:2" ht="53.25" customHeight="1">
      <c r="A12" s="29" t="s">
        <v>303</v>
      </c>
      <c r="B12" s="28" t="s">
        <v>473</v>
      </c>
    </row>
    <row r="13" spans="1:2" ht="75.75" customHeight="1">
      <c r="A13" s="29" t="s">
        <v>304</v>
      </c>
      <c r="B13" s="28" t="s">
        <v>474</v>
      </c>
    </row>
    <row r="14" spans="1:2" ht="33">
      <c r="A14" s="29" t="s">
        <v>305</v>
      </c>
      <c r="B14" s="28" t="s">
        <v>306</v>
      </c>
    </row>
    <row r="15" spans="1:2" ht="53.25" customHeight="1">
      <c r="A15" s="29" t="s">
        <v>462</v>
      </c>
      <c r="B15" s="28" t="s">
        <v>475</v>
      </c>
    </row>
    <row r="16" spans="1:2" ht="121.5" customHeight="1">
      <c r="A16" s="29" t="s">
        <v>459</v>
      </c>
      <c r="B16" s="28" t="s">
        <v>460</v>
      </c>
    </row>
    <row r="17" spans="1:2" ht="84.75" customHeight="1">
      <c r="A17" s="29" t="s">
        <v>461</v>
      </c>
      <c r="B17" s="28" t="s">
        <v>476</v>
      </c>
    </row>
    <row r="18" spans="1:2" ht="12.75">
      <c r="A18" s="29" t="s">
        <v>307</v>
      </c>
      <c r="B18" s="28" t="s">
        <v>308</v>
      </c>
    </row>
    <row r="19" spans="1:2" ht="12.75">
      <c r="A19" s="29" t="s">
        <v>309</v>
      </c>
      <c r="B19" s="28" t="s">
        <v>310</v>
      </c>
    </row>
    <row r="20" spans="1:2" ht="49.5">
      <c r="A20" s="29" t="s">
        <v>311</v>
      </c>
      <c r="B20" s="54" t="s">
        <v>312</v>
      </c>
    </row>
    <row r="21" spans="1:2" ht="66.75" customHeight="1">
      <c r="A21" s="29" t="s">
        <v>121</v>
      </c>
      <c r="B21" s="28" t="s">
        <v>122</v>
      </c>
    </row>
    <row r="22" spans="1:2" ht="12.75">
      <c r="A22" s="29" t="s">
        <v>313</v>
      </c>
      <c r="B22" s="28" t="s">
        <v>314</v>
      </c>
    </row>
    <row r="23" spans="1:2" ht="33">
      <c r="A23" s="29" t="s">
        <v>315</v>
      </c>
      <c r="B23" s="28" t="s">
        <v>316</v>
      </c>
    </row>
    <row r="24" spans="1:2" ht="33">
      <c r="A24" s="29" t="s">
        <v>317</v>
      </c>
      <c r="B24" s="3" t="s">
        <v>318</v>
      </c>
    </row>
    <row r="25" spans="1:2" ht="33">
      <c r="A25" s="29" t="s">
        <v>319</v>
      </c>
      <c r="B25" s="28" t="s">
        <v>320</v>
      </c>
    </row>
    <row r="26" spans="1:2" ht="66">
      <c r="A26" s="29" t="s">
        <v>321</v>
      </c>
      <c r="B26" s="54" t="s">
        <v>479</v>
      </c>
    </row>
    <row r="27" spans="1:2" ht="49.5">
      <c r="A27" s="29" t="s">
        <v>480</v>
      </c>
      <c r="B27" s="54" t="s">
        <v>481</v>
      </c>
    </row>
    <row r="28" spans="1:2" ht="66">
      <c r="A28" s="29" t="s">
        <v>482</v>
      </c>
      <c r="B28" s="28" t="s">
        <v>483</v>
      </c>
    </row>
    <row r="29" spans="1:2" ht="33">
      <c r="A29" s="29" t="s">
        <v>484</v>
      </c>
      <c r="B29" s="28" t="s">
        <v>485</v>
      </c>
    </row>
    <row r="30" spans="1:2" ht="33">
      <c r="A30" s="29" t="s">
        <v>486</v>
      </c>
      <c r="B30" s="28" t="s">
        <v>322</v>
      </c>
    </row>
    <row r="31" spans="1:2" ht="12.75">
      <c r="A31" s="29" t="s">
        <v>487</v>
      </c>
      <c r="B31" s="28" t="s">
        <v>488</v>
      </c>
    </row>
    <row r="32" spans="1:2" ht="33">
      <c r="A32" s="29" t="s">
        <v>489</v>
      </c>
      <c r="B32" s="28" t="s">
        <v>490</v>
      </c>
    </row>
    <row r="33" spans="1:2" ht="33">
      <c r="A33" s="29" t="s">
        <v>436</v>
      </c>
      <c r="B33" s="28" t="s">
        <v>437</v>
      </c>
    </row>
    <row r="34" spans="1:2" ht="70.5" customHeight="1">
      <c r="A34" s="29" t="s">
        <v>438</v>
      </c>
      <c r="B34" s="28" t="s">
        <v>439</v>
      </c>
    </row>
    <row r="35" spans="1:2" ht="143.25" customHeight="1">
      <c r="A35" s="29" t="s">
        <v>457</v>
      </c>
      <c r="B35" s="28" t="s">
        <v>458</v>
      </c>
    </row>
    <row r="36" spans="1:2" ht="33">
      <c r="A36" s="29" t="s">
        <v>491</v>
      </c>
      <c r="B36" s="28" t="s">
        <v>492</v>
      </c>
    </row>
    <row r="37" spans="1:2" ht="33">
      <c r="A37" s="29" t="s">
        <v>493</v>
      </c>
      <c r="B37" s="28" t="s">
        <v>494</v>
      </c>
    </row>
    <row r="38" spans="1:2" ht="12.75">
      <c r="A38" s="29" t="s">
        <v>495</v>
      </c>
      <c r="B38" s="28" t="s">
        <v>496</v>
      </c>
    </row>
    <row r="39" spans="1:2" ht="49.5">
      <c r="A39" s="29" t="s">
        <v>497</v>
      </c>
      <c r="B39" s="28" t="s">
        <v>125</v>
      </c>
    </row>
    <row r="40" spans="1:2" ht="12.75">
      <c r="A40" s="29" t="s">
        <v>498</v>
      </c>
      <c r="B40" s="28" t="s">
        <v>132</v>
      </c>
    </row>
    <row r="41" spans="1:2" ht="66">
      <c r="A41" s="29" t="s">
        <v>499</v>
      </c>
      <c r="B41" s="28" t="s">
        <v>500</v>
      </c>
    </row>
    <row r="42" spans="1:2" ht="49.5">
      <c r="A42" s="29" t="s">
        <v>501</v>
      </c>
      <c r="B42" s="28" t="s">
        <v>502</v>
      </c>
    </row>
    <row r="43" spans="1:2" ht="12.75">
      <c r="A43" s="29" t="s">
        <v>503</v>
      </c>
      <c r="B43" s="28" t="s">
        <v>504</v>
      </c>
    </row>
    <row r="44" spans="1:2" ht="12.75">
      <c r="A44" s="29" t="s">
        <v>505</v>
      </c>
      <c r="B44" s="28" t="s">
        <v>506</v>
      </c>
    </row>
    <row r="45" spans="1:2" ht="12.75">
      <c r="A45" s="29" t="s">
        <v>507</v>
      </c>
      <c r="B45" s="28" t="s">
        <v>508</v>
      </c>
    </row>
    <row r="46" spans="1:2" ht="12.75">
      <c r="A46" s="29" t="s">
        <v>509</v>
      </c>
      <c r="B46" s="28" t="s">
        <v>126</v>
      </c>
    </row>
    <row r="47" spans="1:2" ht="33">
      <c r="A47" s="29" t="s">
        <v>510</v>
      </c>
      <c r="B47" s="28" t="s">
        <v>127</v>
      </c>
    </row>
    <row r="48" spans="1:2" ht="49.5">
      <c r="A48" s="29" t="s">
        <v>511</v>
      </c>
      <c r="B48" s="28" t="s">
        <v>512</v>
      </c>
    </row>
    <row r="49" spans="1:2" ht="12.75">
      <c r="A49" s="29" t="s">
        <v>513</v>
      </c>
      <c r="B49" s="28" t="s">
        <v>514</v>
      </c>
    </row>
    <row r="50" spans="1:2" ht="12.75">
      <c r="A50" s="29" t="s">
        <v>515</v>
      </c>
      <c r="B50" s="28" t="s">
        <v>516</v>
      </c>
    </row>
    <row r="51" spans="1:2" ht="12.75">
      <c r="A51" s="29" t="s">
        <v>517</v>
      </c>
      <c r="B51" s="28" t="s">
        <v>518</v>
      </c>
    </row>
    <row r="52" spans="1:2" ht="12.75">
      <c r="A52" s="29" t="s">
        <v>519</v>
      </c>
      <c r="B52" s="28" t="s">
        <v>520</v>
      </c>
    </row>
    <row r="53" spans="1:2" ht="12.75">
      <c r="A53" s="29" t="s">
        <v>521</v>
      </c>
      <c r="B53" s="28" t="s">
        <v>522</v>
      </c>
    </row>
    <row r="54" spans="1:2" ht="49.5">
      <c r="A54" s="29" t="s">
        <v>523</v>
      </c>
      <c r="B54" s="28" t="s">
        <v>524</v>
      </c>
    </row>
    <row r="55" spans="1:2" ht="49.5">
      <c r="A55" s="29" t="s">
        <v>525</v>
      </c>
      <c r="B55" s="28" t="s">
        <v>526</v>
      </c>
    </row>
    <row r="56" spans="1:2" ht="66">
      <c r="A56" s="29" t="s">
        <v>527</v>
      </c>
      <c r="B56" s="28" t="s">
        <v>128</v>
      </c>
    </row>
    <row r="57" spans="1:2" ht="12.75">
      <c r="A57" s="29" t="s">
        <v>528</v>
      </c>
      <c r="B57" s="28" t="s">
        <v>514</v>
      </c>
    </row>
    <row r="58" spans="1:2" ht="33">
      <c r="A58" s="29" t="s">
        <v>529</v>
      </c>
      <c r="B58" s="28" t="s">
        <v>530</v>
      </c>
    </row>
    <row r="59" spans="1:2" ht="12.75">
      <c r="A59" s="29" t="s">
        <v>531</v>
      </c>
      <c r="B59" s="28" t="s">
        <v>532</v>
      </c>
    </row>
    <row r="60" spans="1:2" ht="49.5">
      <c r="A60" s="29" t="s">
        <v>533</v>
      </c>
      <c r="B60" s="28" t="s">
        <v>129</v>
      </c>
    </row>
    <row r="61" spans="1:2" ht="49.5">
      <c r="A61" s="29" t="s">
        <v>534</v>
      </c>
      <c r="B61" s="28" t="s">
        <v>502</v>
      </c>
    </row>
    <row r="62" spans="1:2" ht="12.75">
      <c r="A62" s="29" t="s">
        <v>535</v>
      </c>
      <c r="B62" s="28" t="s">
        <v>514</v>
      </c>
    </row>
    <row r="63" spans="1:2" ht="12.75">
      <c r="A63" s="29" t="s">
        <v>536</v>
      </c>
      <c r="B63" s="28" t="s">
        <v>537</v>
      </c>
    </row>
    <row r="64" spans="1:2" ht="69.75" customHeight="1">
      <c r="A64" s="29" t="s">
        <v>538</v>
      </c>
      <c r="B64" s="28" t="s">
        <v>130</v>
      </c>
    </row>
    <row r="65" spans="1:2" ht="69" customHeight="1">
      <c r="A65" s="29" t="s">
        <v>539</v>
      </c>
      <c r="B65" s="28" t="s">
        <v>131</v>
      </c>
    </row>
    <row r="66" spans="1:2" ht="12.75">
      <c r="A66" s="29" t="s">
        <v>540</v>
      </c>
      <c r="B66" s="28" t="s">
        <v>541</v>
      </c>
    </row>
    <row r="67" spans="1:2" ht="12.75">
      <c r="A67" s="29" t="s">
        <v>542</v>
      </c>
      <c r="B67" s="28" t="s">
        <v>543</v>
      </c>
    </row>
    <row r="68" spans="1:2" ht="12.75">
      <c r="A68" s="29" t="s">
        <v>544</v>
      </c>
      <c r="B68" s="28" t="s">
        <v>545</v>
      </c>
    </row>
    <row r="69" spans="1:2" ht="33">
      <c r="A69" s="29" t="s">
        <v>546</v>
      </c>
      <c r="B69" s="28" t="s">
        <v>547</v>
      </c>
    </row>
    <row r="70" spans="1:2" ht="49.5">
      <c r="A70" s="29" t="s">
        <v>548</v>
      </c>
      <c r="B70" s="28" t="s">
        <v>502</v>
      </c>
    </row>
    <row r="71" spans="1:2" ht="12.75">
      <c r="A71" s="29" t="s">
        <v>549</v>
      </c>
      <c r="B71" s="28" t="s">
        <v>514</v>
      </c>
    </row>
    <row r="72" spans="1:2" ht="33">
      <c r="A72" s="29" t="s">
        <v>550</v>
      </c>
      <c r="B72" s="28" t="s">
        <v>551</v>
      </c>
    </row>
    <row r="73" spans="1:2" ht="33">
      <c r="A73" s="29" t="s">
        <v>552</v>
      </c>
      <c r="B73" s="28" t="s">
        <v>553</v>
      </c>
    </row>
    <row r="74" spans="1:2" ht="12.75">
      <c r="A74" s="29" t="s">
        <v>554</v>
      </c>
      <c r="B74" s="28" t="s">
        <v>555</v>
      </c>
    </row>
    <row r="75" spans="1:2" ht="33">
      <c r="A75" s="29" t="s">
        <v>556</v>
      </c>
      <c r="B75" s="28" t="s">
        <v>557</v>
      </c>
    </row>
    <row r="76" spans="1:2" ht="33">
      <c r="A76" s="29" t="s">
        <v>558</v>
      </c>
      <c r="B76" s="28" t="s">
        <v>559</v>
      </c>
    </row>
    <row r="77" spans="1:2" ht="12.75">
      <c r="A77" s="29" t="s">
        <v>560</v>
      </c>
      <c r="B77" s="28" t="s">
        <v>561</v>
      </c>
    </row>
    <row r="78" spans="1:2" ht="12.75">
      <c r="A78" s="29" t="s">
        <v>562</v>
      </c>
      <c r="B78" s="28" t="s">
        <v>563</v>
      </c>
    </row>
    <row r="79" spans="1:2" ht="12.75">
      <c r="A79" s="29" t="s">
        <v>564</v>
      </c>
      <c r="B79" s="28" t="s">
        <v>565</v>
      </c>
    </row>
    <row r="80" spans="1:2" ht="12.75">
      <c r="A80" s="29" t="s">
        <v>566</v>
      </c>
      <c r="B80" s="28" t="s">
        <v>567</v>
      </c>
    </row>
    <row r="81" spans="1:2" ht="33">
      <c r="A81" s="29" t="s">
        <v>568</v>
      </c>
      <c r="B81" s="28" t="s">
        <v>569</v>
      </c>
    </row>
    <row r="82" spans="1:2" ht="83.25" customHeight="1">
      <c r="A82" s="29" t="s">
        <v>408</v>
      </c>
      <c r="B82" s="28" t="s">
        <v>409</v>
      </c>
    </row>
    <row r="83" spans="1:2" ht="12.75">
      <c r="A83" s="52" t="s">
        <v>570</v>
      </c>
      <c r="B83" s="28" t="s">
        <v>571</v>
      </c>
    </row>
    <row r="84" spans="1:2" ht="33">
      <c r="A84" s="52" t="s">
        <v>572</v>
      </c>
      <c r="B84" s="54" t="s">
        <v>573</v>
      </c>
    </row>
    <row r="85" spans="1:2" ht="33">
      <c r="A85" s="52" t="s">
        <v>574</v>
      </c>
      <c r="B85" s="54" t="s">
        <v>575</v>
      </c>
    </row>
    <row r="86" spans="1:2" ht="12.75">
      <c r="A86" s="52" t="s">
        <v>576</v>
      </c>
      <c r="B86" s="54" t="s">
        <v>124</v>
      </c>
    </row>
    <row r="87" spans="1:2" ht="66">
      <c r="A87" s="52" t="s">
        <v>577</v>
      </c>
      <c r="B87" s="54" t="s">
        <v>578</v>
      </c>
    </row>
    <row r="88" spans="1:2" ht="33">
      <c r="A88" s="52" t="s">
        <v>579</v>
      </c>
      <c r="B88" s="28" t="s">
        <v>580</v>
      </c>
    </row>
    <row r="89" spans="1:2" ht="33">
      <c r="A89" s="52" t="s">
        <v>581</v>
      </c>
      <c r="B89" s="28" t="s">
        <v>582</v>
      </c>
    </row>
    <row r="90" spans="1:2" ht="33">
      <c r="A90" s="52" t="s">
        <v>583</v>
      </c>
      <c r="B90" s="54" t="s">
        <v>584</v>
      </c>
    </row>
    <row r="91" spans="1:2" ht="33">
      <c r="A91" s="52" t="s">
        <v>585</v>
      </c>
      <c r="B91" s="54" t="s">
        <v>586</v>
      </c>
    </row>
    <row r="92" spans="1:2" ht="33">
      <c r="A92" s="52" t="s">
        <v>587</v>
      </c>
      <c r="B92" s="54" t="s">
        <v>588</v>
      </c>
    </row>
    <row r="93" spans="1:2" ht="33">
      <c r="A93" s="52" t="s">
        <v>589</v>
      </c>
      <c r="B93" s="54" t="s">
        <v>590</v>
      </c>
    </row>
    <row r="94" spans="1:2" ht="12.75">
      <c r="A94" s="52" t="s">
        <v>591</v>
      </c>
      <c r="B94" s="28" t="s">
        <v>592</v>
      </c>
    </row>
    <row r="95" spans="1:2" ht="33">
      <c r="A95" s="52" t="s">
        <v>593</v>
      </c>
      <c r="B95" s="28" t="s">
        <v>594</v>
      </c>
    </row>
    <row r="96" spans="1:2" ht="12.75">
      <c r="A96" s="52" t="s">
        <v>595</v>
      </c>
      <c r="B96" s="28" t="s">
        <v>596</v>
      </c>
    </row>
    <row r="97" spans="1:2" ht="12.75">
      <c r="A97" s="29" t="s">
        <v>597</v>
      </c>
      <c r="B97" s="28" t="s">
        <v>598</v>
      </c>
    </row>
    <row r="98" spans="1:2" ht="33">
      <c r="A98" s="29" t="s">
        <v>599</v>
      </c>
      <c r="B98" s="28" t="s">
        <v>600</v>
      </c>
    </row>
    <row r="99" spans="1:2" ht="49.5">
      <c r="A99" s="29" t="s">
        <v>601</v>
      </c>
      <c r="B99" s="28" t="s">
        <v>602</v>
      </c>
    </row>
    <row r="100" spans="1:2" ht="49.5">
      <c r="A100" s="29" t="s">
        <v>603</v>
      </c>
      <c r="B100" s="28" t="s">
        <v>604</v>
      </c>
    </row>
    <row r="101" spans="1:2" ht="12.75">
      <c r="A101" s="29" t="s">
        <v>605</v>
      </c>
      <c r="B101" s="28" t="s">
        <v>606</v>
      </c>
    </row>
    <row r="102" spans="1:2" ht="12.75">
      <c r="A102" s="29" t="s">
        <v>607</v>
      </c>
      <c r="B102" s="70" t="s">
        <v>362</v>
      </c>
    </row>
    <row r="103" spans="1:2" ht="12.75">
      <c r="A103" s="29" t="s">
        <v>608</v>
      </c>
      <c r="B103" s="54" t="s">
        <v>609</v>
      </c>
    </row>
    <row r="104" spans="1:2" ht="12.75">
      <c r="A104" s="29" t="s">
        <v>610</v>
      </c>
      <c r="B104" s="54" t="s">
        <v>611</v>
      </c>
    </row>
    <row r="105" spans="1:2" ht="12.75">
      <c r="A105" s="29" t="s">
        <v>612</v>
      </c>
      <c r="B105" s="54" t="s">
        <v>613</v>
      </c>
    </row>
    <row r="106" spans="1:2" ht="12.75">
      <c r="A106" s="29" t="s">
        <v>614</v>
      </c>
      <c r="B106" s="54" t="s">
        <v>615</v>
      </c>
    </row>
    <row r="107" spans="1:2" ht="12.75">
      <c r="A107" s="29" t="s">
        <v>616</v>
      </c>
      <c r="B107" s="54" t="s">
        <v>617</v>
      </c>
    </row>
    <row r="108" spans="1:2" ht="33">
      <c r="A108" s="29" t="s">
        <v>618</v>
      </c>
      <c r="B108" s="28" t="s">
        <v>619</v>
      </c>
    </row>
    <row r="109" spans="1:2" ht="33">
      <c r="A109" s="29" t="s">
        <v>620</v>
      </c>
      <c r="B109" s="28" t="s">
        <v>363</v>
      </c>
    </row>
    <row r="110" spans="1:2" ht="66">
      <c r="A110" s="29" t="s">
        <v>621</v>
      </c>
      <c r="B110" s="28" t="s">
        <v>0</v>
      </c>
    </row>
    <row r="111" spans="1:2" ht="33">
      <c r="A111" s="52" t="s">
        <v>1</v>
      </c>
      <c r="B111" s="28" t="s">
        <v>2</v>
      </c>
    </row>
    <row r="112" spans="1:2" ht="33">
      <c r="A112" s="52" t="s">
        <v>3</v>
      </c>
      <c r="B112" s="28" t="s">
        <v>4</v>
      </c>
    </row>
    <row r="113" spans="1:2" ht="12.75">
      <c r="A113" s="52" t="s">
        <v>5</v>
      </c>
      <c r="B113" s="28" t="s">
        <v>6</v>
      </c>
    </row>
    <row r="114" spans="1:2" ht="12.75">
      <c r="A114" s="52" t="s">
        <v>7</v>
      </c>
      <c r="B114" s="28" t="s">
        <v>8</v>
      </c>
    </row>
    <row r="115" spans="1:2" ht="49.5">
      <c r="A115" s="52" t="s">
        <v>9</v>
      </c>
      <c r="B115" s="28" t="s">
        <v>10</v>
      </c>
    </row>
    <row r="116" spans="1:2" ht="56.25" customHeight="1">
      <c r="A116" s="52" t="s">
        <v>11</v>
      </c>
      <c r="B116" s="28" t="s">
        <v>477</v>
      </c>
    </row>
    <row r="117" spans="1:2" ht="33">
      <c r="A117" s="52" t="s">
        <v>12</v>
      </c>
      <c r="B117" s="28" t="s">
        <v>13</v>
      </c>
    </row>
    <row r="118" spans="1:2" ht="49.5">
      <c r="A118" s="52" t="s">
        <v>14</v>
      </c>
      <c r="B118" s="28" t="s">
        <v>15</v>
      </c>
    </row>
    <row r="119" spans="1:2" ht="33">
      <c r="A119" s="52" t="s">
        <v>16</v>
      </c>
      <c r="B119" s="28" t="s">
        <v>17</v>
      </c>
    </row>
    <row r="120" spans="1:2" ht="49.5">
      <c r="A120" s="52" t="s">
        <v>18</v>
      </c>
      <c r="B120" s="28" t="s">
        <v>19</v>
      </c>
    </row>
    <row r="121" spans="1:2" ht="33">
      <c r="A121" s="52" t="s">
        <v>20</v>
      </c>
      <c r="B121" s="28" t="s">
        <v>21</v>
      </c>
    </row>
    <row r="122" spans="1:2" ht="33">
      <c r="A122" s="52" t="s">
        <v>22</v>
      </c>
      <c r="B122" s="28" t="s">
        <v>23</v>
      </c>
    </row>
    <row r="123" spans="1:2" ht="33">
      <c r="A123" s="52" t="s">
        <v>24</v>
      </c>
      <c r="B123" s="28" t="s">
        <v>25</v>
      </c>
    </row>
    <row r="124" spans="1:2" ht="33">
      <c r="A124" s="52" t="s">
        <v>26</v>
      </c>
      <c r="B124" s="28" t="s">
        <v>27</v>
      </c>
    </row>
    <row r="125" spans="1:2" ht="33">
      <c r="A125" s="52" t="s">
        <v>28</v>
      </c>
      <c r="B125" s="28" t="s">
        <v>360</v>
      </c>
    </row>
    <row r="126" spans="1:2" ht="12.75">
      <c r="A126" s="52" t="s">
        <v>29</v>
      </c>
      <c r="B126" s="28" t="s">
        <v>30</v>
      </c>
    </row>
    <row r="127" spans="1:2" ht="49.5">
      <c r="A127" s="52" t="s">
        <v>389</v>
      </c>
      <c r="B127" s="28" t="s">
        <v>390</v>
      </c>
    </row>
    <row r="128" spans="1:2" ht="33">
      <c r="A128" s="52" t="s">
        <v>447</v>
      </c>
      <c r="B128" s="28" t="s">
        <v>448</v>
      </c>
    </row>
    <row r="129" spans="1:2" ht="39.75" customHeight="1">
      <c r="A129" s="52" t="s">
        <v>435</v>
      </c>
      <c r="B129" s="28" t="s">
        <v>426</v>
      </c>
    </row>
    <row r="130" spans="1:2" ht="69" customHeight="1">
      <c r="A130" s="52" t="s">
        <v>433</v>
      </c>
      <c r="B130" s="28" t="s">
        <v>434</v>
      </c>
    </row>
    <row r="131" spans="1:2" ht="76.5" customHeight="1">
      <c r="A131" s="52" t="s">
        <v>430</v>
      </c>
      <c r="B131" s="28" t="s">
        <v>424</v>
      </c>
    </row>
    <row r="132" spans="1:2" ht="125.25" customHeight="1">
      <c r="A132" s="52" t="s">
        <v>429</v>
      </c>
      <c r="B132" s="28" t="s">
        <v>419</v>
      </c>
    </row>
    <row r="133" spans="1:2" ht="33">
      <c r="A133" s="52" t="s">
        <v>31</v>
      </c>
      <c r="B133" s="28" t="s">
        <v>32</v>
      </c>
    </row>
    <row r="134" spans="1:2" ht="73.5" customHeight="1">
      <c r="A134" s="52" t="s">
        <v>465</v>
      </c>
      <c r="B134" s="28" t="s">
        <v>442</v>
      </c>
    </row>
    <row r="135" spans="1:2" ht="12.75">
      <c r="A135" s="52" t="s">
        <v>33</v>
      </c>
      <c r="B135" s="28" t="s">
        <v>34</v>
      </c>
    </row>
    <row r="136" spans="1:2" ht="33">
      <c r="A136" s="52" t="s">
        <v>35</v>
      </c>
      <c r="B136" s="28" t="s">
        <v>36</v>
      </c>
    </row>
    <row r="137" spans="1:2" ht="121.5" customHeight="1">
      <c r="A137" s="52" t="s">
        <v>443</v>
      </c>
      <c r="B137" s="28" t="s">
        <v>444</v>
      </c>
    </row>
    <row r="138" spans="1:2" ht="33">
      <c r="A138" s="59" t="s">
        <v>37</v>
      </c>
      <c r="B138" s="41" t="s">
        <v>38</v>
      </c>
    </row>
    <row r="139" spans="1:2" ht="33">
      <c r="A139" s="52" t="s">
        <v>39</v>
      </c>
      <c r="B139" s="28" t="s">
        <v>40</v>
      </c>
    </row>
    <row r="140" spans="1:2" ht="49.5">
      <c r="A140" s="52" t="s">
        <v>41</v>
      </c>
      <c r="B140" s="28" t="s">
        <v>42</v>
      </c>
    </row>
    <row r="141" spans="1:2" ht="33">
      <c r="A141" s="52" t="s">
        <v>43</v>
      </c>
      <c r="B141" s="28" t="s">
        <v>44</v>
      </c>
    </row>
    <row r="142" spans="1:2" ht="33">
      <c r="A142" s="52" t="s">
        <v>45</v>
      </c>
      <c r="B142" s="28" t="s">
        <v>46</v>
      </c>
    </row>
    <row r="143" spans="1:2" ht="33">
      <c r="A143" s="52" t="s">
        <v>47</v>
      </c>
      <c r="B143" s="54" t="s">
        <v>48</v>
      </c>
    </row>
    <row r="144" spans="1:2" ht="12.75">
      <c r="A144" s="52" t="s">
        <v>49</v>
      </c>
      <c r="B144" s="54" t="s">
        <v>50</v>
      </c>
    </row>
    <row r="145" spans="1:2" ht="33">
      <c r="A145" s="52" t="s">
        <v>51</v>
      </c>
      <c r="B145" s="54" t="s">
        <v>52</v>
      </c>
    </row>
    <row r="146" spans="1:2" ht="33">
      <c r="A146" s="52" t="s">
        <v>53</v>
      </c>
      <c r="B146" s="54" t="s">
        <v>54</v>
      </c>
    </row>
    <row r="147" spans="1:2" ht="12.75">
      <c r="A147" s="52" t="s">
        <v>55</v>
      </c>
      <c r="B147" s="54" t="s">
        <v>388</v>
      </c>
    </row>
    <row r="148" spans="1:2" ht="33">
      <c r="A148" s="52" t="s">
        <v>56</v>
      </c>
      <c r="B148" s="54" t="s">
        <v>364</v>
      </c>
    </row>
    <row r="149" spans="1:2" ht="12.75">
      <c r="A149" s="52" t="s">
        <v>57</v>
      </c>
      <c r="B149" s="54" t="s">
        <v>58</v>
      </c>
    </row>
    <row r="150" spans="1:2" ht="33">
      <c r="A150" s="52" t="s">
        <v>59</v>
      </c>
      <c r="B150" s="54" t="s">
        <v>60</v>
      </c>
    </row>
    <row r="151" spans="1:2" ht="12.75">
      <c r="A151" s="52" t="s">
        <v>61</v>
      </c>
      <c r="B151" s="54" t="s">
        <v>62</v>
      </c>
    </row>
    <row r="152" spans="1:2" ht="33">
      <c r="A152" s="52" t="s">
        <v>63</v>
      </c>
      <c r="B152" s="54" t="s">
        <v>64</v>
      </c>
    </row>
    <row r="153" spans="1:2" ht="42.75" customHeight="1">
      <c r="A153" s="52" t="s">
        <v>455</v>
      </c>
      <c r="B153" s="54" t="s">
        <v>456</v>
      </c>
    </row>
    <row r="154" spans="1:2" ht="87" customHeight="1">
      <c r="A154" s="52" t="s">
        <v>440</v>
      </c>
      <c r="B154" s="54" t="s">
        <v>441</v>
      </c>
    </row>
    <row r="155" spans="1:2" ht="12.75">
      <c r="A155" s="52" t="s">
        <v>65</v>
      </c>
      <c r="B155" s="54" t="s">
        <v>66</v>
      </c>
    </row>
    <row r="156" spans="1:2" ht="12.75">
      <c r="A156" s="52" t="s">
        <v>67</v>
      </c>
      <c r="B156" s="54" t="s">
        <v>68</v>
      </c>
    </row>
    <row r="157" spans="1:2" ht="33">
      <c r="A157" s="52" t="s">
        <v>69</v>
      </c>
      <c r="B157" s="54" t="s">
        <v>70</v>
      </c>
    </row>
    <row r="158" spans="1:2" ht="33">
      <c r="A158" s="52" t="s">
        <v>71</v>
      </c>
      <c r="B158" s="62" t="s">
        <v>72</v>
      </c>
    </row>
    <row r="159" spans="1:2" ht="33">
      <c r="A159" s="52" t="s">
        <v>73</v>
      </c>
      <c r="B159" s="62" t="s">
        <v>74</v>
      </c>
    </row>
    <row r="160" spans="1:2" ht="33">
      <c r="A160" s="52" t="s">
        <v>75</v>
      </c>
      <c r="B160" s="62" t="s">
        <v>76</v>
      </c>
    </row>
    <row r="161" spans="1:2" ht="33">
      <c r="A161" s="52" t="s">
        <v>77</v>
      </c>
      <c r="B161" s="62" t="s">
        <v>78</v>
      </c>
    </row>
    <row r="162" spans="1:2" ht="49.5">
      <c r="A162" s="61" t="s">
        <v>79</v>
      </c>
      <c r="B162" s="71" t="s">
        <v>80</v>
      </c>
    </row>
    <row r="163" spans="1:2" ht="33">
      <c r="A163" s="61" t="s">
        <v>81</v>
      </c>
      <c r="B163" s="71" t="s">
        <v>355</v>
      </c>
    </row>
    <row r="164" spans="1:2" ht="12.75">
      <c r="A164" s="61" t="s">
        <v>82</v>
      </c>
      <c r="B164" s="71" t="s">
        <v>365</v>
      </c>
    </row>
    <row r="165" spans="1:2" ht="12.75">
      <c r="A165" s="61" t="s">
        <v>84</v>
      </c>
      <c r="B165" s="71" t="s">
        <v>281</v>
      </c>
    </row>
    <row r="166" spans="1:2" ht="12.75">
      <c r="A166" s="61" t="s">
        <v>85</v>
      </c>
      <c r="B166" s="71" t="s">
        <v>366</v>
      </c>
    </row>
    <row r="167" spans="1:2" ht="12.75">
      <c r="A167" s="61" t="s">
        <v>86</v>
      </c>
      <c r="B167" s="71" t="s">
        <v>83</v>
      </c>
    </row>
    <row r="168" spans="1:2" ht="12.75">
      <c r="A168" s="52" t="s">
        <v>87</v>
      </c>
      <c r="B168" s="3" t="s">
        <v>356</v>
      </c>
    </row>
    <row r="169" spans="1:2" ht="49.5">
      <c r="A169" s="52" t="s">
        <v>88</v>
      </c>
      <c r="B169" s="3" t="s">
        <v>89</v>
      </c>
    </row>
    <row r="170" spans="1:2" ht="33">
      <c r="A170" s="52" t="s">
        <v>90</v>
      </c>
      <c r="B170" s="62" t="s">
        <v>91</v>
      </c>
    </row>
    <row r="171" spans="1:2" ht="12.75">
      <c r="A171" s="52" t="s">
        <v>92</v>
      </c>
      <c r="B171" s="62" t="s">
        <v>93</v>
      </c>
    </row>
    <row r="172" spans="1:2" ht="33">
      <c r="A172" s="52" t="s">
        <v>94</v>
      </c>
      <c r="B172" s="54" t="s">
        <v>95</v>
      </c>
    </row>
    <row r="173" spans="1:2" ht="12.75">
      <c r="A173" s="52" t="s">
        <v>96</v>
      </c>
      <c r="B173" s="54" t="s">
        <v>97</v>
      </c>
    </row>
    <row r="174" spans="1:2" ht="12.75">
      <c r="A174" s="52" t="s">
        <v>98</v>
      </c>
      <c r="B174" s="54" t="s">
        <v>99</v>
      </c>
    </row>
    <row r="175" spans="1:2" ht="12.75">
      <c r="A175" s="52" t="s">
        <v>100</v>
      </c>
      <c r="B175" s="54" t="s">
        <v>101</v>
      </c>
    </row>
    <row r="176" spans="1:2" ht="12.75">
      <c r="A176" s="52" t="s">
        <v>102</v>
      </c>
      <c r="B176" s="54" t="s">
        <v>103</v>
      </c>
    </row>
    <row r="177" spans="1:2" ht="33">
      <c r="A177" s="52" t="s">
        <v>104</v>
      </c>
      <c r="B177" s="54" t="s">
        <v>105</v>
      </c>
    </row>
    <row r="178" spans="1:2" ht="33">
      <c r="A178" s="52" t="s">
        <v>106</v>
      </c>
      <c r="B178" s="54" t="s">
        <v>107</v>
      </c>
    </row>
    <row r="179" spans="1:2" ht="12.75">
      <c r="A179" s="52" t="s">
        <v>108</v>
      </c>
      <c r="B179" s="54" t="s">
        <v>109</v>
      </c>
    </row>
    <row r="180" spans="1:2" ht="12.75">
      <c r="A180" s="52" t="s">
        <v>110</v>
      </c>
      <c r="B180" s="54" t="s">
        <v>111</v>
      </c>
    </row>
    <row r="181" spans="1:2" ht="12.75">
      <c r="A181" s="52" t="s">
        <v>112</v>
      </c>
      <c r="B181" s="54" t="s">
        <v>113</v>
      </c>
    </row>
    <row r="182" spans="1:2" ht="12.75">
      <c r="A182" s="52" t="s">
        <v>114</v>
      </c>
      <c r="B182" s="54" t="s">
        <v>115</v>
      </c>
    </row>
    <row r="183" spans="1:2" ht="33">
      <c r="A183" s="52" t="s">
        <v>116</v>
      </c>
      <c r="B183" s="54" t="s">
        <v>117</v>
      </c>
    </row>
    <row r="184" spans="1:2" ht="33">
      <c r="A184" s="52" t="s">
        <v>118</v>
      </c>
      <c r="B184" s="54" t="s">
        <v>119</v>
      </c>
    </row>
    <row r="185" spans="1:2" ht="12.75">
      <c r="A185" s="52" t="s">
        <v>120</v>
      </c>
      <c r="B185" s="54" t="s">
        <v>133</v>
      </c>
    </row>
    <row r="186" spans="1:2" ht="33">
      <c r="A186" s="52" t="s">
        <v>134</v>
      </c>
      <c r="B186" s="54" t="s">
        <v>135</v>
      </c>
    </row>
    <row r="187" spans="1:2" ht="33">
      <c r="A187" s="52" t="s">
        <v>136</v>
      </c>
      <c r="B187" s="54" t="s">
        <v>137</v>
      </c>
    </row>
    <row r="188" spans="1:2" ht="33">
      <c r="A188" s="52" t="s">
        <v>138</v>
      </c>
      <c r="B188" s="54" t="s">
        <v>396</v>
      </c>
    </row>
    <row r="189" spans="1:2" ht="33">
      <c r="A189" s="52" t="s">
        <v>139</v>
      </c>
      <c r="B189" s="54" t="s">
        <v>140</v>
      </c>
    </row>
    <row r="190" spans="1:2" ht="12.75">
      <c r="A190" s="52" t="s">
        <v>141</v>
      </c>
      <c r="B190" s="54" t="s">
        <v>142</v>
      </c>
    </row>
    <row r="191" spans="1:2" ht="33">
      <c r="A191" s="52" t="s">
        <v>143</v>
      </c>
      <c r="B191" s="54" t="s">
        <v>144</v>
      </c>
    </row>
    <row r="192" spans="1:2" ht="12.75">
      <c r="A192" s="52" t="s">
        <v>145</v>
      </c>
      <c r="B192" s="54" t="s">
        <v>146</v>
      </c>
    </row>
    <row r="193" spans="1:2" ht="33">
      <c r="A193" s="52" t="s">
        <v>147</v>
      </c>
      <c r="B193" s="54" t="s">
        <v>148</v>
      </c>
    </row>
    <row r="194" spans="1:2" ht="12.75">
      <c r="A194" s="52" t="s">
        <v>149</v>
      </c>
      <c r="B194" s="54" t="s">
        <v>150</v>
      </c>
    </row>
    <row r="195" spans="1:2" ht="49.5">
      <c r="A195" s="52" t="s">
        <v>151</v>
      </c>
      <c r="B195" s="54" t="s">
        <v>152</v>
      </c>
    </row>
    <row r="196" spans="1:2" ht="12.75">
      <c r="A196" s="52" t="s">
        <v>153</v>
      </c>
      <c r="B196" s="54" t="s">
        <v>154</v>
      </c>
    </row>
    <row r="197" spans="1:2" ht="12.75">
      <c r="A197" s="52" t="s">
        <v>155</v>
      </c>
      <c r="B197" s="54" t="s">
        <v>156</v>
      </c>
    </row>
    <row r="198" spans="1:2" ht="33">
      <c r="A198" s="52" t="s">
        <v>157</v>
      </c>
      <c r="B198" s="54" t="s">
        <v>158</v>
      </c>
    </row>
    <row r="199" spans="1:2" ht="12.75">
      <c r="A199" s="52" t="s">
        <v>159</v>
      </c>
      <c r="B199" s="54" t="s">
        <v>160</v>
      </c>
    </row>
    <row r="200" spans="1:2" ht="12.75">
      <c r="A200" s="52" t="s">
        <v>161</v>
      </c>
      <c r="B200" s="54" t="s">
        <v>162</v>
      </c>
    </row>
    <row r="201" spans="1:2" ht="12.75">
      <c r="A201" s="52" t="s">
        <v>163</v>
      </c>
      <c r="B201" s="54" t="s">
        <v>164</v>
      </c>
    </row>
    <row r="202" spans="1:2" ht="12.75">
      <c r="A202" s="52" t="s">
        <v>165</v>
      </c>
      <c r="B202" s="54" t="s">
        <v>166</v>
      </c>
    </row>
    <row r="203" spans="1:2" ht="49.5">
      <c r="A203" s="52" t="s">
        <v>167</v>
      </c>
      <c r="B203" s="54" t="s">
        <v>168</v>
      </c>
    </row>
    <row r="204" spans="1:2" ht="49.5">
      <c r="A204" s="52" t="s">
        <v>169</v>
      </c>
      <c r="B204" s="54" t="s">
        <v>170</v>
      </c>
    </row>
    <row r="205" spans="1:2" ht="33">
      <c r="A205" s="52" t="s">
        <v>171</v>
      </c>
      <c r="B205" s="54" t="s">
        <v>172</v>
      </c>
    </row>
    <row r="206" spans="1:2" ht="12.75">
      <c r="A206" s="52" t="s">
        <v>173</v>
      </c>
      <c r="B206" s="28" t="s">
        <v>174</v>
      </c>
    </row>
    <row r="207" spans="1:2" ht="33">
      <c r="A207" s="59" t="s">
        <v>410</v>
      </c>
      <c r="B207" s="41" t="s">
        <v>411</v>
      </c>
    </row>
    <row r="208" spans="1:2" ht="12.75">
      <c r="A208" s="52" t="s">
        <v>175</v>
      </c>
      <c r="B208" s="28" t="s">
        <v>176</v>
      </c>
    </row>
    <row r="209" spans="1:2" ht="33">
      <c r="A209" s="29" t="s">
        <v>412</v>
      </c>
      <c r="B209" s="28" t="s">
        <v>413</v>
      </c>
    </row>
    <row r="210" spans="1:2" ht="12.75">
      <c r="A210" s="29" t="s">
        <v>177</v>
      </c>
      <c r="B210" s="28" t="s">
        <v>178</v>
      </c>
    </row>
    <row r="211" spans="1:2" ht="49.5">
      <c r="A211" s="29" t="s">
        <v>179</v>
      </c>
      <c r="B211" s="28" t="s">
        <v>180</v>
      </c>
    </row>
    <row r="212" spans="1:2" ht="12.75">
      <c r="A212" s="29" t="s">
        <v>323</v>
      </c>
      <c r="B212" s="28" t="s">
        <v>324</v>
      </c>
    </row>
    <row r="213" spans="1:2" ht="12.75">
      <c r="A213" s="29" t="s">
        <v>325</v>
      </c>
      <c r="B213" s="28" t="s">
        <v>326</v>
      </c>
    </row>
    <row r="214" spans="1:2" ht="33">
      <c r="A214" s="29" t="s">
        <v>327</v>
      </c>
      <c r="B214" s="28" t="s">
        <v>328</v>
      </c>
    </row>
    <row r="215" spans="1:2" ht="12.75">
      <c r="A215" s="29" t="s">
        <v>329</v>
      </c>
      <c r="B215" s="28" t="s">
        <v>255</v>
      </c>
    </row>
    <row r="216" spans="1:2" ht="12.75">
      <c r="A216" s="29" t="s">
        <v>330</v>
      </c>
      <c r="B216" s="28" t="s">
        <v>257</v>
      </c>
    </row>
    <row r="217" spans="1:2" ht="12.75">
      <c r="A217" s="29" t="s">
        <v>331</v>
      </c>
      <c r="B217" s="28" t="s">
        <v>190</v>
      </c>
    </row>
    <row r="218" spans="1:2" ht="12.75">
      <c r="A218" s="29" t="s">
        <v>332</v>
      </c>
      <c r="B218" s="28" t="s">
        <v>191</v>
      </c>
    </row>
    <row r="219" spans="1:2" ht="38.25" customHeight="1">
      <c r="A219" s="29" t="s">
        <v>631</v>
      </c>
      <c r="B219" s="28" t="s">
        <v>632</v>
      </c>
    </row>
    <row r="220" spans="1:2" ht="33">
      <c r="A220" s="29" t="s">
        <v>333</v>
      </c>
      <c r="B220" s="28" t="s">
        <v>334</v>
      </c>
    </row>
    <row r="221" spans="1:2" ht="12.75">
      <c r="A221" s="29" t="s">
        <v>335</v>
      </c>
      <c r="B221" s="28" t="s">
        <v>336</v>
      </c>
    </row>
    <row r="222" spans="1:2" ht="12.75">
      <c r="A222" s="29" t="s">
        <v>337</v>
      </c>
      <c r="B222" s="28" t="s">
        <v>259</v>
      </c>
    </row>
    <row r="223" spans="1:2" ht="12.75">
      <c r="A223" s="26" t="s">
        <v>466</v>
      </c>
      <c r="B223" s="71" t="s">
        <v>221</v>
      </c>
    </row>
    <row r="224" spans="1:2" ht="12.75">
      <c r="A224" s="26" t="s">
        <v>467</v>
      </c>
      <c r="B224" s="71" t="s">
        <v>222</v>
      </c>
    </row>
    <row r="225" spans="1:2" ht="12.75">
      <c r="A225" s="26" t="s">
        <v>338</v>
      </c>
      <c r="B225" s="71" t="s">
        <v>227</v>
      </c>
    </row>
    <row r="226" spans="1:2" ht="12.75">
      <c r="A226" s="26" t="s">
        <v>339</v>
      </c>
      <c r="B226" s="74" t="s">
        <v>228</v>
      </c>
    </row>
    <row r="227" spans="1:2" ht="12.75">
      <c r="A227" s="26" t="s">
        <v>361</v>
      </c>
      <c r="B227" s="71" t="s">
        <v>391</v>
      </c>
    </row>
    <row r="228" spans="1:2" ht="12.75">
      <c r="A228" s="26" t="s">
        <v>394</v>
      </c>
      <c r="B228" s="74" t="s">
        <v>392</v>
      </c>
    </row>
    <row r="229" spans="1:2" ht="12.75">
      <c r="A229" s="26" t="s">
        <v>406</v>
      </c>
      <c r="B229" s="71" t="s">
        <v>393</v>
      </c>
    </row>
    <row r="230" spans="1:2" ht="12.75">
      <c r="A230" s="29" t="s">
        <v>395</v>
      </c>
      <c r="B230" s="71" t="s">
        <v>397</v>
      </c>
    </row>
    <row r="231" spans="1:2" ht="55.5" customHeight="1">
      <c r="A231" s="26" t="s">
        <v>407</v>
      </c>
      <c r="B231" s="71" t="s">
        <v>422</v>
      </c>
    </row>
    <row r="232" spans="1:2" ht="40.5" customHeight="1">
      <c r="A232" s="26" t="s">
        <v>425</v>
      </c>
      <c r="B232" s="71" t="s">
        <v>426</v>
      </c>
    </row>
    <row r="233" spans="1:2" ht="111" customHeight="1">
      <c r="A233" s="26" t="s">
        <v>414</v>
      </c>
      <c r="B233" s="71" t="s">
        <v>415</v>
      </c>
    </row>
    <row r="234" spans="1:2" ht="78" customHeight="1">
      <c r="A234" s="26" t="s">
        <v>423</v>
      </c>
      <c r="B234" s="71" t="s">
        <v>424</v>
      </c>
    </row>
    <row r="235" spans="1:2" ht="133.5" customHeight="1">
      <c r="A235" s="26" t="s">
        <v>418</v>
      </c>
      <c r="B235" s="71" t="s">
        <v>419</v>
      </c>
    </row>
    <row r="236" spans="1:2" ht="102.75" customHeight="1">
      <c r="A236" s="26" t="s">
        <v>400</v>
      </c>
      <c r="B236" s="71" t="s">
        <v>463</v>
      </c>
    </row>
    <row r="237" spans="1:2" ht="114.75" customHeight="1">
      <c r="A237" s="58" t="s">
        <v>401</v>
      </c>
      <c r="B237" s="75" t="s">
        <v>464</v>
      </c>
    </row>
    <row r="238" spans="1:2" ht="141.75" customHeight="1">
      <c r="A238" s="58" t="s">
        <v>402</v>
      </c>
      <c r="B238" s="75" t="s">
        <v>403</v>
      </c>
    </row>
    <row r="239" spans="1:2" ht="90" customHeight="1">
      <c r="A239" s="26" t="s">
        <v>427</v>
      </c>
      <c r="B239" s="71" t="s">
        <v>428</v>
      </c>
    </row>
    <row r="240" spans="1:2" ht="72" customHeight="1">
      <c r="A240" s="26" t="s">
        <v>431</v>
      </c>
      <c r="B240" s="71" t="s">
        <v>432</v>
      </c>
    </row>
    <row r="241" spans="1:2" ht="88.5" customHeight="1">
      <c r="A241" s="26" t="s">
        <v>404</v>
      </c>
      <c r="B241" s="71" t="s">
        <v>405</v>
      </c>
    </row>
    <row r="242" spans="1:2" ht="87" customHeight="1">
      <c r="A242" s="26" t="s">
        <v>416</v>
      </c>
      <c r="B242" s="71" t="s">
        <v>417</v>
      </c>
    </row>
    <row r="243" spans="1:2" ht="126.75" customHeight="1">
      <c r="A243" s="26" t="s">
        <v>445</v>
      </c>
      <c r="B243" s="71" t="s">
        <v>446</v>
      </c>
    </row>
    <row r="244" spans="1:2" ht="33">
      <c r="A244" s="26" t="s">
        <v>468</v>
      </c>
      <c r="B244" s="71" t="s">
        <v>469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2"/>
  <sheetViews>
    <sheetView workbookViewId="0" topLeftCell="A20">
      <selection activeCell="B29" sqref="B29"/>
    </sheetView>
  </sheetViews>
  <sheetFormatPr defaultColWidth="9.00390625" defaultRowHeight="12.75"/>
  <cols>
    <col min="1" max="1" width="9.75390625" style="60" customWidth="1"/>
    <col min="2" max="2" width="101.125" style="60" customWidth="1"/>
    <col min="3" max="16384" width="9.125" style="60" customWidth="1"/>
  </cols>
  <sheetData>
    <row r="1" spans="1:2" ht="12.75">
      <c r="A1" s="30" t="s">
        <v>340</v>
      </c>
      <c r="B1" s="26" t="s">
        <v>230</v>
      </c>
    </row>
    <row r="2" spans="1:2" ht="33">
      <c r="A2" s="61">
        <v>100</v>
      </c>
      <c r="B2" s="54" t="s">
        <v>367</v>
      </c>
    </row>
    <row r="3" spans="1:2" ht="12.75">
      <c r="A3" s="61">
        <v>110</v>
      </c>
      <c r="B3" s="62" t="s">
        <v>354</v>
      </c>
    </row>
    <row r="4" spans="1:2" ht="12.75">
      <c r="A4" s="61">
        <v>120</v>
      </c>
      <c r="B4" s="54" t="s">
        <v>368</v>
      </c>
    </row>
    <row r="5" spans="1:2" ht="12.75">
      <c r="A5" s="61">
        <v>200</v>
      </c>
      <c r="B5" s="54" t="s">
        <v>369</v>
      </c>
    </row>
    <row r="6" spans="1:2" ht="12.75">
      <c r="A6" s="61">
        <v>240</v>
      </c>
      <c r="B6" s="54" t="s">
        <v>341</v>
      </c>
    </row>
    <row r="7" spans="1:2" ht="12.75">
      <c r="A7" s="61">
        <v>242</v>
      </c>
      <c r="B7" s="54" t="s">
        <v>342</v>
      </c>
    </row>
    <row r="8" spans="1:2" ht="12.75">
      <c r="A8" s="61">
        <v>243</v>
      </c>
      <c r="B8" s="54" t="s">
        <v>343</v>
      </c>
    </row>
    <row r="9" spans="1:2" ht="12.75">
      <c r="A9" s="61">
        <v>244</v>
      </c>
      <c r="B9" s="54" t="s">
        <v>370</v>
      </c>
    </row>
    <row r="10" spans="1:2" ht="12.75">
      <c r="A10" s="61">
        <v>300</v>
      </c>
      <c r="B10" s="54" t="s">
        <v>371</v>
      </c>
    </row>
    <row r="11" spans="1:2" ht="12.75">
      <c r="A11" s="61">
        <v>310</v>
      </c>
      <c r="B11" s="54" t="s">
        <v>372</v>
      </c>
    </row>
    <row r="12" spans="1:2" ht="33">
      <c r="A12" s="63">
        <v>313</v>
      </c>
      <c r="B12" s="54" t="s">
        <v>344</v>
      </c>
    </row>
    <row r="13" spans="1:2" ht="12.75">
      <c r="A13" s="61">
        <v>320</v>
      </c>
      <c r="B13" s="54" t="s">
        <v>373</v>
      </c>
    </row>
    <row r="14" spans="1:2" ht="33">
      <c r="A14" s="61">
        <v>321</v>
      </c>
      <c r="B14" s="64" t="s">
        <v>345</v>
      </c>
    </row>
    <row r="15" spans="1:2" ht="12.75">
      <c r="A15" s="61">
        <v>322</v>
      </c>
      <c r="B15" s="54" t="s">
        <v>346</v>
      </c>
    </row>
    <row r="16" spans="1:2" ht="12.75">
      <c r="A16" s="61">
        <v>323</v>
      </c>
      <c r="B16" s="54" t="s">
        <v>347</v>
      </c>
    </row>
    <row r="17" spans="1:2" ht="12.75">
      <c r="A17" s="65">
        <v>340</v>
      </c>
      <c r="B17" s="66" t="s">
        <v>348</v>
      </c>
    </row>
    <row r="18" spans="1:2" ht="12.75">
      <c r="A18" s="65">
        <v>350</v>
      </c>
      <c r="B18" s="66" t="s">
        <v>349</v>
      </c>
    </row>
    <row r="19" spans="1:2" ht="12.75">
      <c r="A19" s="61">
        <v>360</v>
      </c>
      <c r="B19" s="54" t="s">
        <v>374</v>
      </c>
    </row>
    <row r="20" spans="1:2" ht="12.75">
      <c r="A20" s="61">
        <v>400</v>
      </c>
      <c r="B20" s="54" t="s">
        <v>375</v>
      </c>
    </row>
    <row r="21" spans="1:2" ht="12.75">
      <c r="A21" s="61">
        <v>410</v>
      </c>
      <c r="B21" s="54" t="s">
        <v>376</v>
      </c>
    </row>
    <row r="22" spans="1:2" ht="12.75">
      <c r="A22" s="61">
        <v>414</v>
      </c>
      <c r="B22" s="54" t="s">
        <v>350</v>
      </c>
    </row>
    <row r="23" spans="1:2" ht="33">
      <c r="A23" s="67">
        <v>600</v>
      </c>
      <c r="B23" s="68" t="s">
        <v>377</v>
      </c>
    </row>
    <row r="24" spans="1:2" ht="12.75">
      <c r="A24" s="67">
        <v>610</v>
      </c>
      <c r="B24" s="41" t="s">
        <v>378</v>
      </c>
    </row>
    <row r="25" spans="1:2" ht="33">
      <c r="A25" s="61">
        <v>611</v>
      </c>
      <c r="B25" s="54" t="s">
        <v>253</v>
      </c>
    </row>
    <row r="26" spans="1:2" ht="12.75">
      <c r="A26" s="61">
        <v>612</v>
      </c>
      <c r="B26" s="54" t="s">
        <v>252</v>
      </c>
    </row>
    <row r="27" spans="1:2" ht="12.75">
      <c r="A27" s="61">
        <v>620</v>
      </c>
      <c r="B27" s="54" t="s">
        <v>379</v>
      </c>
    </row>
    <row r="28" spans="1:2" ht="33">
      <c r="A28" s="61">
        <v>621</v>
      </c>
      <c r="B28" s="54" t="s">
        <v>478</v>
      </c>
    </row>
    <row r="29" spans="1:2" ht="12.75">
      <c r="A29" s="61">
        <v>622</v>
      </c>
      <c r="B29" s="54" t="s">
        <v>194</v>
      </c>
    </row>
    <row r="30" spans="1:2" ht="33">
      <c r="A30" s="61">
        <v>630</v>
      </c>
      <c r="B30" s="54" t="s">
        <v>380</v>
      </c>
    </row>
    <row r="31" spans="1:2" ht="12.75">
      <c r="A31" s="61">
        <v>700</v>
      </c>
      <c r="B31" s="54" t="s">
        <v>387</v>
      </c>
    </row>
    <row r="32" spans="1:2" ht="12.75">
      <c r="A32" s="61">
        <v>730</v>
      </c>
      <c r="B32" s="54" t="s">
        <v>351</v>
      </c>
    </row>
    <row r="33" spans="1:2" ht="12.75">
      <c r="A33" s="61">
        <v>800</v>
      </c>
      <c r="B33" s="54" t="s">
        <v>381</v>
      </c>
    </row>
    <row r="34" spans="1:2" ht="33">
      <c r="A34" s="61">
        <v>810</v>
      </c>
      <c r="B34" s="54" t="s">
        <v>352</v>
      </c>
    </row>
    <row r="35" spans="1:2" ht="12.75">
      <c r="A35" s="61">
        <v>830</v>
      </c>
      <c r="B35" s="54" t="s">
        <v>382</v>
      </c>
    </row>
    <row r="36" spans="1:2" ht="66">
      <c r="A36" s="61">
        <v>831</v>
      </c>
      <c r="B36" s="54" t="s">
        <v>398</v>
      </c>
    </row>
    <row r="37" spans="1:2" ht="12.75">
      <c r="A37" s="61">
        <v>850</v>
      </c>
      <c r="B37" s="54" t="s">
        <v>383</v>
      </c>
    </row>
    <row r="38" spans="1:2" ht="12.75">
      <c r="A38" s="26">
        <v>851</v>
      </c>
      <c r="B38" s="28" t="s">
        <v>384</v>
      </c>
    </row>
    <row r="39" spans="1:2" ht="12.75">
      <c r="A39" s="65">
        <v>852</v>
      </c>
      <c r="B39" s="66" t="s">
        <v>353</v>
      </c>
    </row>
    <row r="40" spans="1:2" ht="33">
      <c r="A40" s="65">
        <v>860</v>
      </c>
      <c r="B40" s="47" t="s">
        <v>470</v>
      </c>
    </row>
    <row r="41" spans="1:2" ht="12.75">
      <c r="A41" s="65">
        <v>862</v>
      </c>
      <c r="B41" s="47" t="s">
        <v>471</v>
      </c>
    </row>
    <row r="42" spans="1:2" ht="12.75">
      <c r="A42" s="26">
        <v>870</v>
      </c>
      <c r="B42" s="28" t="s">
        <v>386</v>
      </c>
    </row>
  </sheetData>
  <dataValidations count="1">
    <dataValidation type="list" allowBlank="1" showInputMessage="1" showErrorMessage="1" sqref="B43:B65536">
      <formula1>$A$2:$A$39</formula1>
    </dataValidation>
  </dataValidations>
  <printOptions/>
  <pageMargins left="0.7086614173228347" right="0.43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Zeros="0" view="pageBreakPreview" zoomScale="55" zoomScaleSheetLayoutView="55" workbookViewId="0" topLeftCell="A1">
      <selection activeCell="G25" sqref="G25"/>
    </sheetView>
  </sheetViews>
  <sheetFormatPr defaultColWidth="9.00390625" defaultRowHeight="12.75"/>
  <cols>
    <col min="1" max="1" width="81.875" style="57" customWidth="1"/>
    <col min="2" max="2" width="14.125" style="57" customWidth="1"/>
    <col min="3" max="3" width="13.625" style="57" customWidth="1"/>
    <col min="4" max="4" width="22.00390625" style="57" hidden="1" customWidth="1"/>
    <col min="5" max="5" width="16.00390625" style="57" hidden="1" customWidth="1"/>
    <col min="6" max="6" width="18.00390625" style="57" customWidth="1"/>
    <col min="7" max="7" width="20.875" style="57" customWidth="1"/>
    <col min="8" max="8" width="21.75390625" style="57" customWidth="1"/>
    <col min="9" max="16384" width="9.125" style="57" customWidth="1"/>
  </cols>
  <sheetData>
    <row r="1" spans="3:6" ht="12.75">
      <c r="C1" s="105" t="s">
        <v>626</v>
      </c>
      <c r="D1" s="105"/>
      <c r="E1" s="105"/>
      <c r="F1" s="105"/>
    </row>
    <row r="2" spans="3:6" ht="12.75">
      <c r="C2" s="106" t="s">
        <v>289</v>
      </c>
      <c r="D2" s="106"/>
      <c r="E2" s="106"/>
      <c r="F2" s="106"/>
    </row>
    <row r="3" spans="3:6" ht="12.75">
      <c r="C3" s="106" t="s">
        <v>278</v>
      </c>
      <c r="D3" s="106"/>
      <c r="E3" s="106"/>
      <c r="F3" s="106"/>
    </row>
    <row r="4" spans="2:6" ht="12.75">
      <c r="B4" s="24"/>
      <c r="C4" s="106" t="s">
        <v>630</v>
      </c>
      <c r="D4" s="106"/>
      <c r="E4" s="106"/>
      <c r="F4" s="106"/>
    </row>
    <row r="5" spans="2:6" s="78" customFormat="1" ht="12.75">
      <c r="B5" s="24"/>
      <c r="C5" s="80"/>
      <c r="D5" s="80"/>
      <c r="E5" s="80"/>
      <c r="F5" s="80"/>
    </row>
    <row r="6" spans="2:6" s="78" customFormat="1" ht="12.75">
      <c r="B6" s="24"/>
      <c r="C6" s="80"/>
      <c r="D6" s="80"/>
      <c r="E6" s="80"/>
      <c r="F6" s="80"/>
    </row>
    <row r="7" spans="2:6" s="78" customFormat="1" ht="12.75">
      <c r="B7" s="24"/>
      <c r="C7" s="105" t="s">
        <v>284</v>
      </c>
      <c r="D7" s="105"/>
      <c r="E7" s="105"/>
      <c r="F7" s="105"/>
    </row>
    <row r="8" spans="2:6" s="78" customFormat="1" ht="12.75">
      <c r="B8" s="24"/>
      <c r="C8" s="106" t="s">
        <v>289</v>
      </c>
      <c r="D8" s="106"/>
      <c r="E8" s="106"/>
      <c r="F8" s="106"/>
    </row>
    <row r="9" spans="2:6" s="78" customFormat="1" ht="12.75">
      <c r="B9" s="24"/>
      <c r="C9" s="106" t="s">
        <v>278</v>
      </c>
      <c r="D9" s="106"/>
      <c r="E9" s="106"/>
      <c r="F9" s="106"/>
    </row>
    <row r="10" spans="2:6" s="78" customFormat="1" ht="12.75">
      <c r="B10" s="24"/>
      <c r="C10" s="106" t="s">
        <v>123</v>
      </c>
      <c r="D10" s="106"/>
      <c r="E10" s="106"/>
      <c r="F10" s="106"/>
    </row>
    <row r="11" spans="3:4" ht="12.75">
      <c r="C11" s="56"/>
      <c r="D11" s="56"/>
    </row>
    <row r="12" ht="12.75">
      <c r="C12" s="18"/>
    </row>
    <row r="13" spans="1:4" ht="12.75">
      <c r="A13" s="107" t="s">
        <v>193</v>
      </c>
      <c r="B13" s="108"/>
      <c r="C13" s="108"/>
      <c r="D13" s="108"/>
    </row>
    <row r="14" spans="1:4" ht="12.75">
      <c r="A14" s="101" t="s">
        <v>290</v>
      </c>
      <c r="B14" s="102"/>
      <c r="C14" s="102"/>
      <c r="D14" s="102"/>
    </row>
    <row r="15" spans="1:3" ht="12.75">
      <c r="A15" s="5"/>
      <c r="B15" s="5"/>
      <c r="C15" s="5"/>
    </row>
    <row r="16" spans="1:8" ht="12.75">
      <c r="A16" s="5"/>
      <c r="B16" s="5"/>
      <c r="C16" s="5"/>
      <c r="D16" s="16"/>
      <c r="F16" s="16"/>
      <c r="H16" s="16" t="s">
        <v>291</v>
      </c>
    </row>
    <row r="17" spans="1:8" ht="25.5" customHeight="1">
      <c r="A17" s="99" t="s">
        <v>230</v>
      </c>
      <c r="B17" s="99" t="s">
        <v>231</v>
      </c>
      <c r="C17" s="99" t="s">
        <v>232</v>
      </c>
      <c r="D17" s="97" t="s">
        <v>623</v>
      </c>
      <c r="E17" s="100" t="s">
        <v>622</v>
      </c>
      <c r="F17" s="103" t="s">
        <v>625</v>
      </c>
      <c r="G17" s="103" t="s">
        <v>622</v>
      </c>
      <c r="H17" s="103" t="s">
        <v>624</v>
      </c>
    </row>
    <row r="18" spans="1:8" ht="52.5" customHeight="1">
      <c r="A18" s="100"/>
      <c r="B18" s="100"/>
      <c r="C18" s="99"/>
      <c r="D18" s="98"/>
      <c r="E18" s="98"/>
      <c r="F18" s="104"/>
      <c r="G18" s="104"/>
      <c r="H18" s="104"/>
    </row>
    <row r="19" spans="1:8" ht="12.75">
      <c r="A19" s="10" t="s">
        <v>233</v>
      </c>
      <c r="B19" s="1" t="s">
        <v>234</v>
      </c>
      <c r="C19" s="1"/>
      <c r="D19" s="2">
        <f>SUM(D20:D26)</f>
        <v>406688.20000000007</v>
      </c>
      <c r="E19" s="2">
        <f>SUM(E20:E26)</f>
        <v>-9691.9</v>
      </c>
      <c r="F19" s="43">
        <f>D19+E19</f>
        <v>396996.30000000005</v>
      </c>
      <c r="G19" s="2">
        <f>SUM(G20:G26)</f>
        <v>320.20000000000107</v>
      </c>
      <c r="H19" s="43">
        <f>F19+G19</f>
        <v>397316.50000000006</v>
      </c>
    </row>
    <row r="20" spans="1:8" ht="33">
      <c r="A20" s="20" t="s">
        <v>254</v>
      </c>
      <c r="B20" s="1" t="s">
        <v>234</v>
      </c>
      <c r="C20" s="1" t="s">
        <v>235</v>
      </c>
      <c r="D20" s="2">
        <f>'прил.5'!G27</f>
        <v>2998</v>
      </c>
      <c r="E20" s="2">
        <f>'прил.5'!H27</f>
        <v>0</v>
      </c>
      <c r="F20" s="43">
        <f aca="true" t="shared" si="0" ref="F20:F67">D20+E20</f>
        <v>2998</v>
      </c>
      <c r="G20" s="2">
        <f>'прил.5'!J27</f>
        <v>0</v>
      </c>
      <c r="H20" s="43">
        <f aca="true" t="shared" si="1" ref="H20:H67">F20+G20</f>
        <v>2998</v>
      </c>
    </row>
    <row r="21" spans="1:8" ht="49.5">
      <c r="A21" s="10" t="s">
        <v>189</v>
      </c>
      <c r="B21" s="1" t="s">
        <v>234</v>
      </c>
      <c r="C21" s="1" t="s">
        <v>236</v>
      </c>
      <c r="D21" s="43">
        <f>'прил.5'!G354</f>
        <v>28887.4</v>
      </c>
      <c r="E21" s="43">
        <f>'прил.5'!H354</f>
        <v>0</v>
      </c>
      <c r="F21" s="43">
        <f t="shared" si="0"/>
        <v>28887.4</v>
      </c>
      <c r="G21" s="43">
        <f>'прил.5'!J354</f>
        <v>-8530.4</v>
      </c>
      <c r="H21" s="43">
        <f t="shared" si="1"/>
        <v>20357</v>
      </c>
    </row>
    <row r="22" spans="1:8" ht="49.5">
      <c r="A22" s="11" t="s">
        <v>256</v>
      </c>
      <c r="B22" s="1" t="s">
        <v>234</v>
      </c>
      <c r="C22" s="1" t="s">
        <v>237</v>
      </c>
      <c r="D22" s="2">
        <f>'прил.5'!G34</f>
        <v>126109.40000000001</v>
      </c>
      <c r="E22" s="2">
        <f>'прил.5'!H34</f>
        <v>0</v>
      </c>
      <c r="F22" s="43">
        <f t="shared" si="0"/>
        <v>126109.40000000001</v>
      </c>
      <c r="G22" s="2">
        <f>'прил.5'!J34</f>
        <v>0</v>
      </c>
      <c r="H22" s="43">
        <f t="shared" si="1"/>
        <v>126109.40000000001</v>
      </c>
    </row>
    <row r="23" spans="1:8" ht="12.75" hidden="1">
      <c r="A23" s="11" t="s">
        <v>399</v>
      </c>
      <c r="B23" s="1" t="s">
        <v>234</v>
      </c>
      <c r="C23" s="1" t="s">
        <v>242</v>
      </c>
      <c r="D23" s="2">
        <f>'прил.5'!G63</f>
        <v>0</v>
      </c>
      <c r="E23" s="2">
        <f>'прил.5'!H63</f>
        <v>0</v>
      </c>
      <c r="F23" s="43">
        <f t="shared" si="0"/>
        <v>0</v>
      </c>
      <c r="G23" s="2">
        <f>'прил.5'!J63</f>
        <v>0</v>
      </c>
      <c r="H23" s="43">
        <f t="shared" si="1"/>
        <v>0</v>
      </c>
    </row>
    <row r="24" spans="1:8" ht="33">
      <c r="A24" s="10" t="s">
        <v>186</v>
      </c>
      <c r="B24" s="1" t="s">
        <v>234</v>
      </c>
      <c r="C24" s="1" t="s">
        <v>238</v>
      </c>
      <c r="D24" s="2">
        <f>'прил.5'!G765</f>
        <v>34284.99999999999</v>
      </c>
      <c r="E24" s="2">
        <f>'прил.5'!H765</f>
        <v>0</v>
      </c>
      <c r="F24" s="43">
        <f t="shared" si="0"/>
        <v>34284.99999999999</v>
      </c>
      <c r="G24" s="2">
        <f>'прил.5'!J765+'прил.5'!J1393</f>
        <v>8199.9</v>
      </c>
      <c r="H24" s="43">
        <f t="shared" si="1"/>
        <v>42484.899999999994</v>
      </c>
    </row>
    <row r="25" spans="1:8" ht="12.75">
      <c r="A25" s="10" t="s">
        <v>221</v>
      </c>
      <c r="B25" s="1" t="s">
        <v>234</v>
      </c>
      <c r="C25" s="1" t="s">
        <v>245</v>
      </c>
      <c r="D25" s="2">
        <f>'прил.5'!G781</f>
        <v>69251.3</v>
      </c>
      <c r="E25" s="2">
        <f>'прил.5'!H781</f>
        <v>-9691.9</v>
      </c>
      <c r="F25" s="43">
        <f t="shared" si="0"/>
        <v>59559.4</v>
      </c>
      <c r="G25" s="2">
        <f>'прил.5'!J781</f>
        <v>-630.1</v>
      </c>
      <c r="H25" s="43">
        <f t="shared" si="1"/>
        <v>58929.3</v>
      </c>
    </row>
    <row r="26" spans="1:8" ht="12.75">
      <c r="A26" s="10" t="s">
        <v>258</v>
      </c>
      <c r="B26" s="1" t="s">
        <v>234</v>
      </c>
      <c r="C26" s="1" t="s">
        <v>211</v>
      </c>
      <c r="D26" s="2">
        <f>'прил.5'!G68+'прил.5'!G375+'прил.5'!G788+'прил.5'!G1252</f>
        <v>145157.1</v>
      </c>
      <c r="E26" s="2">
        <f>'прил.5'!H68+'прил.5'!H375+'прил.5'!H788+'прил.5'!H1252</f>
        <v>0</v>
      </c>
      <c r="F26" s="43">
        <f t="shared" si="0"/>
        <v>145157.1</v>
      </c>
      <c r="G26" s="2">
        <f>'прил.5'!J68+'прил.5'!J375+'прил.5'!J788+'прил.5'!J1252</f>
        <v>1280.800000000001</v>
      </c>
      <c r="H26" s="43">
        <f t="shared" si="1"/>
        <v>146437.9</v>
      </c>
    </row>
    <row r="27" spans="1:8" ht="33">
      <c r="A27" s="10" t="s">
        <v>183</v>
      </c>
      <c r="B27" s="1" t="s">
        <v>236</v>
      </c>
      <c r="C27" s="1"/>
      <c r="D27" s="2">
        <f>SUM(D28)</f>
        <v>59148.7</v>
      </c>
      <c r="E27" s="2">
        <f>SUM(E28)</f>
        <v>0</v>
      </c>
      <c r="F27" s="43">
        <f t="shared" si="0"/>
        <v>59148.7</v>
      </c>
      <c r="G27" s="2">
        <f>SUM(G28)</f>
        <v>0</v>
      </c>
      <c r="H27" s="43">
        <f t="shared" si="1"/>
        <v>59148.7</v>
      </c>
    </row>
    <row r="28" spans="1:8" ht="33">
      <c r="A28" s="14" t="s">
        <v>283</v>
      </c>
      <c r="B28" s="1" t="s">
        <v>236</v>
      </c>
      <c r="C28" s="1" t="s">
        <v>240</v>
      </c>
      <c r="D28" s="2">
        <f>'прил.5'!G160</f>
        <v>59148.7</v>
      </c>
      <c r="E28" s="2">
        <f>'прил.5'!H160</f>
        <v>0</v>
      </c>
      <c r="F28" s="43">
        <f t="shared" si="0"/>
        <v>59148.7</v>
      </c>
      <c r="G28" s="2">
        <f>'прил.5'!J160</f>
        <v>0</v>
      </c>
      <c r="H28" s="43">
        <f t="shared" si="1"/>
        <v>59148.7</v>
      </c>
    </row>
    <row r="29" spans="1:8" ht="12.75">
      <c r="A29" s="10" t="s">
        <v>241</v>
      </c>
      <c r="B29" s="1" t="s">
        <v>237</v>
      </c>
      <c r="C29" s="1"/>
      <c r="D29" s="2">
        <f>SUM(D30:D34)</f>
        <v>1014715.5999999999</v>
      </c>
      <c r="E29" s="2">
        <f>SUM(E30:E34)</f>
        <v>-12616.400000000001</v>
      </c>
      <c r="F29" s="43">
        <f t="shared" si="0"/>
        <v>1002099.1999999998</v>
      </c>
      <c r="G29" s="2">
        <f>SUM(G30:G34)</f>
        <v>-48494.8</v>
      </c>
      <c r="H29" s="43">
        <f t="shared" si="1"/>
        <v>953604.3999999998</v>
      </c>
    </row>
    <row r="30" spans="1:8" ht="12.75">
      <c r="A30" s="11" t="s">
        <v>224</v>
      </c>
      <c r="B30" s="1" t="s">
        <v>237</v>
      </c>
      <c r="C30" s="1" t="s">
        <v>234</v>
      </c>
      <c r="D30" s="2">
        <f>'прил.5'!G218</f>
        <v>1338.9</v>
      </c>
      <c r="E30" s="2">
        <f>'прил.5'!H218</f>
        <v>0</v>
      </c>
      <c r="F30" s="43">
        <f t="shared" si="0"/>
        <v>1338.9</v>
      </c>
      <c r="G30" s="2">
        <f>'прил.5'!J218</f>
        <v>0</v>
      </c>
      <c r="H30" s="43">
        <f t="shared" si="1"/>
        <v>1338.9</v>
      </c>
    </row>
    <row r="31" spans="1:8" ht="12.75">
      <c r="A31" s="12" t="s">
        <v>385</v>
      </c>
      <c r="B31" s="1" t="s">
        <v>237</v>
      </c>
      <c r="C31" s="1" t="s">
        <v>243</v>
      </c>
      <c r="D31" s="2">
        <f>'прил.5'!G1268</f>
        <v>82953.9</v>
      </c>
      <c r="E31" s="2">
        <f>'прил.5'!H1268+'прил.5'!H383</f>
        <v>0</v>
      </c>
      <c r="F31" s="43">
        <f t="shared" si="0"/>
        <v>82953.9</v>
      </c>
      <c r="G31" s="2">
        <f>'прил.5'!J1268+'прил.5'!J383</f>
        <v>0</v>
      </c>
      <c r="H31" s="43">
        <f t="shared" si="1"/>
        <v>82953.9</v>
      </c>
    </row>
    <row r="32" spans="1:8" ht="12.75">
      <c r="A32" s="12" t="s">
        <v>201</v>
      </c>
      <c r="B32" s="1" t="s">
        <v>237</v>
      </c>
      <c r="C32" s="1" t="s">
        <v>240</v>
      </c>
      <c r="D32" s="2">
        <f>'прил.5'!G389+'прил.5'!G1279</f>
        <v>617007.6</v>
      </c>
      <c r="E32" s="2">
        <f>'прил.5'!H389+'прил.5'!H1279</f>
        <v>51383.6</v>
      </c>
      <c r="F32" s="43">
        <f t="shared" si="0"/>
        <v>668391.2</v>
      </c>
      <c r="G32" s="2">
        <f>'прил.5'!J389+'прил.5'!J1279</f>
        <v>0</v>
      </c>
      <c r="H32" s="43">
        <f t="shared" si="1"/>
        <v>668391.2</v>
      </c>
    </row>
    <row r="33" spans="1:8" ht="12.75">
      <c r="A33" s="10" t="s">
        <v>251</v>
      </c>
      <c r="B33" s="1" t="s">
        <v>237</v>
      </c>
      <c r="C33" s="1" t="s">
        <v>209</v>
      </c>
      <c r="D33" s="2">
        <f>'прил.5'!G224</f>
        <v>53815.5</v>
      </c>
      <c r="E33" s="2">
        <f>'прил.5'!H224</f>
        <v>0</v>
      </c>
      <c r="F33" s="43">
        <f t="shared" si="0"/>
        <v>53815.5</v>
      </c>
      <c r="G33" s="2">
        <f>'прил.5'!J224</f>
        <v>1675.6999999999998</v>
      </c>
      <c r="H33" s="43">
        <f t="shared" si="1"/>
        <v>55491.2</v>
      </c>
    </row>
    <row r="34" spans="1:8" ht="12.75">
      <c r="A34" s="10" t="s">
        <v>244</v>
      </c>
      <c r="B34" s="1" t="s">
        <v>237</v>
      </c>
      <c r="C34" s="1" t="s">
        <v>217</v>
      </c>
      <c r="D34" s="2">
        <f>'прил.5'!G256+'прил.5'!G411+'прил.5'!G495+'прил.5'!G803+'прил.5'!G814+'прил.5'!G1286</f>
        <v>259599.69999999998</v>
      </c>
      <c r="E34" s="2">
        <f>'прил.5'!H256+'прил.5'!H411+'прил.5'!H495+'прил.5'!H803+'прил.5'!H814+'прил.5'!H1286</f>
        <v>-64000</v>
      </c>
      <c r="F34" s="43">
        <f t="shared" si="0"/>
        <v>195599.69999999998</v>
      </c>
      <c r="G34" s="2">
        <f>'прил.5'!J256+'прил.5'!J411+'прил.5'!J495+'прил.5'!J803+'прил.5'!J814+'прил.5'!J1286</f>
        <v>-50170.5</v>
      </c>
      <c r="H34" s="43">
        <f t="shared" si="1"/>
        <v>145429.19999999998</v>
      </c>
    </row>
    <row r="35" spans="1:8" ht="12.75">
      <c r="A35" s="10" t="s">
        <v>246</v>
      </c>
      <c r="B35" s="1" t="s">
        <v>242</v>
      </c>
      <c r="C35" s="1"/>
      <c r="D35" s="2">
        <f>SUM(D36:D39)</f>
        <v>177342.5</v>
      </c>
      <c r="E35" s="2">
        <f>SUM(E36:E39)</f>
        <v>0</v>
      </c>
      <c r="F35" s="43">
        <f t="shared" si="0"/>
        <v>177342.5</v>
      </c>
      <c r="G35" s="2">
        <f>SUM(G36:G39)</f>
        <v>-898.9000000000001</v>
      </c>
      <c r="H35" s="43">
        <f t="shared" si="1"/>
        <v>176443.6</v>
      </c>
    </row>
    <row r="36" spans="1:8" ht="12.75">
      <c r="A36" s="10" t="s">
        <v>247</v>
      </c>
      <c r="B36" s="1" t="s">
        <v>242</v>
      </c>
      <c r="C36" s="1" t="s">
        <v>234</v>
      </c>
      <c r="D36" s="2">
        <f>'прил.5'!G428</f>
        <v>9180.8</v>
      </c>
      <c r="E36" s="2">
        <f>'прил.5'!H428</f>
        <v>0</v>
      </c>
      <c r="F36" s="43">
        <f t="shared" si="0"/>
        <v>9180.8</v>
      </c>
      <c r="G36" s="2">
        <f>'прил.5'!J428</f>
        <v>0</v>
      </c>
      <c r="H36" s="43">
        <f t="shared" si="1"/>
        <v>9180.8</v>
      </c>
    </row>
    <row r="37" spans="1:8" ht="12.75">
      <c r="A37" s="10" t="s">
        <v>274</v>
      </c>
      <c r="B37" s="1" t="s">
        <v>242</v>
      </c>
      <c r="C37" s="1" t="s">
        <v>235</v>
      </c>
      <c r="D37" s="2">
        <f>'прил.5'!G1324</f>
        <v>4522</v>
      </c>
      <c r="E37" s="2">
        <f>'прил.5'!H1324</f>
        <v>0</v>
      </c>
      <c r="F37" s="43">
        <f t="shared" si="0"/>
        <v>4522</v>
      </c>
      <c r="G37" s="2">
        <f>'прил.5'!J1324</f>
        <v>0</v>
      </c>
      <c r="H37" s="43">
        <f t="shared" si="1"/>
        <v>4522</v>
      </c>
    </row>
    <row r="38" spans="1:8" ht="12.75">
      <c r="A38" s="13" t="s">
        <v>273</v>
      </c>
      <c r="B38" s="1" t="s">
        <v>242</v>
      </c>
      <c r="C38" s="1" t="s">
        <v>236</v>
      </c>
      <c r="D38" s="2">
        <f>'прил.5'!G445+'прил.5'!G1331</f>
        <v>141710.40000000002</v>
      </c>
      <c r="E38" s="2">
        <f>'прил.5'!H445+'прил.5'!H1331</f>
        <v>0</v>
      </c>
      <c r="F38" s="43">
        <f t="shared" si="0"/>
        <v>141710.40000000002</v>
      </c>
      <c r="G38" s="2">
        <f>'прил.5'!J445+'прил.5'!J1331</f>
        <v>-898.9000000000001</v>
      </c>
      <c r="H38" s="43">
        <f t="shared" si="1"/>
        <v>140811.50000000003</v>
      </c>
    </row>
    <row r="39" spans="1:8" ht="12.75">
      <c r="A39" s="10" t="s">
        <v>185</v>
      </c>
      <c r="B39" s="1" t="s">
        <v>242</v>
      </c>
      <c r="C39" s="1" t="s">
        <v>242</v>
      </c>
      <c r="D39" s="2">
        <f>'прил.5'!G459</f>
        <v>21929.300000000003</v>
      </c>
      <c r="E39" s="2">
        <f>'прил.5'!H459</f>
        <v>0</v>
      </c>
      <c r="F39" s="43">
        <f t="shared" si="0"/>
        <v>21929.300000000003</v>
      </c>
      <c r="G39" s="2">
        <f>'прил.5'!J459</f>
        <v>0</v>
      </c>
      <c r="H39" s="43">
        <f t="shared" si="1"/>
        <v>21929.300000000003</v>
      </c>
    </row>
    <row r="40" spans="1:8" ht="12.75">
      <c r="A40" s="10" t="s">
        <v>275</v>
      </c>
      <c r="B40" s="1" t="s">
        <v>238</v>
      </c>
      <c r="C40" s="1"/>
      <c r="D40" s="2">
        <f>SUM(D41:D42)</f>
        <v>17871.6</v>
      </c>
      <c r="E40" s="2">
        <f>SUM(E41:E42)</f>
        <v>0</v>
      </c>
      <c r="F40" s="43">
        <f t="shared" si="0"/>
        <v>17871.6</v>
      </c>
      <c r="G40" s="2">
        <f>SUM(G41:G42)</f>
        <v>0</v>
      </c>
      <c r="H40" s="43">
        <f t="shared" si="1"/>
        <v>17871.6</v>
      </c>
    </row>
    <row r="41" spans="1:8" ht="12.75">
      <c r="A41" s="21" t="s">
        <v>181</v>
      </c>
      <c r="B41" s="1" t="s">
        <v>238</v>
      </c>
      <c r="C41" s="1" t="s">
        <v>236</v>
      </c>
      <c r="D41" s="2">
        <f>'прил.5'!G1408</f>
        <v>1703.5</v>
      </c>
      <c r="E41" s="2">
        <f>'прил.5'!H1408</f>
        <v>0</v>
      </c>
      <c r="F41" s="43">
        <f t="shared" si="0"/>
        <v>1703.5</v>
      </c>
      <c r="G41" s="2">
        <f>'прил.5'!J1408</f>
        <v>0</v>
      </c>
      <c r="H41" s="43">
        <f t="shared" si="1"/>
        <v>1703.5</v>
      </c>
    </row>
    <row r="42" spans="1:8" ht="12.75">
      <c r="A42" s="10" t="s">
        <v>276</v>
      </c>
      <c r="B42" s="1" t="s">
        <v>238</v>
      </c>
      <c r="C42" s="1" t="s">
        <v>242</v>
      </c>
      <c r="D42" s="2">
        <f>'прил.5'!G473+'прил.5'!G1417</f>
        <v>16168.1</v>
      </c>
      <c r="E42" s="2">
        <f>'прил.5'!H473+'прил.5'!H1417</f>
        <v>0</v>
      </c>
      <c r="F42" s="43">
        <f t="shared" si="0"/>
        <v>16168.1</v>
      </c>
      <c r="G42" s="2">
        <f>'прил.5'!J473+'прил.5'!J1417</f>
        <v>0</v>
      </c>
      <c r="H42" s="43">
        <f t="shared" si="1"/>
        <v>16168.1</v>
      </c>
    </row>
    <row r="43" spans="1:8" ht="12.75">
      <c r="A43" s="10" t="s">
        <v>277</v>
      </c>
      <c r="B43" s="1" t="s">
        <v>216</v>
      </c>
      <c r="C43" s="1"/>
      <c r="D43" s="2">
        <f>SUM(D44:D47)</f>
        <v>3396213.5</v>
      </c>
      <c r="E43" s="2">
        <f>SUM(E44:E47)</f>
        <v>908.8</v>
      </c>
      <c r="F43" s="43">
        <f t="shared" si="0"/>
        <v>3397122.3</v>
      </c>
      <c r="G43" s="2">
        <f>SUM(G44:G47)</f>
        <v>45777.7</v>
      </c>
      <c r="H43" s="43">
        <f t="shared" si="1"/>
        <v>3442900</v>
      </c>
    </row>
    <row r="44" spans="1:8" ht="12.75">
      <c r="A44" s="10" t="s">
        <v>279</v>
      </c>
      <c r="B44" s="1" t="s">
        <v>216</v>
      </c>
      <c r="C44" s="1" t="s">
        <v>234</v>
      </c>
      <c r="D44" s="2">
        <f>'прил.5'!G519</f>
        <v>1310375.8</v>
      </c>
      <c r="E44" s="2">
        <f>'прил.5'!H519</f>
        <v>0</v>
      </c>
      <c r="F44" s="43">
        <f t="shared" si="0"/>
        <v>1310375.8</v>
      </c>
      <c r="G44" s="2">
        <f>'прил.5'!J519</f>
        <v>44229.299999999996</v>
      </c>
      <c r="H44" s="43">
        <f t="shared" si="1"/>
        <v>1354605.1</v>
      </c>
    </row>
    <row r="45" spans="1:8" ht="12.75">
      <c r="A45" s="10" t="s">
        <v>271</v>
      </c>
      <c r="B45" s="1" t="s">
        <v>216</v>
      </c>
      <c r="C45" s="1" t="s">
        <v>235</v>
      </c>
      <c r="D45" s="2">
        <f>'прил.5'!G553+'прил.5'!G823+'прил.5'!G1033+'прил.5'!G1339</f>
        <v>1757386.2</v>
      </c>
      <c r="E45" s="2">
        <f>'прил.5'!H553+'прил.5'!H823+'прил.5'!H1033+'прил.5'!H1339</f>
        <v>908.8</v>
      </c>
      <c r="F45" s="43">
        <f t="shared" si="0"/>
        <v>1758295</v>
      </c>
      <c r="G45" s="2">
        <f>'прил.5'!J553+'прил.5'!J823+'прил.5'!J1033+'прил.5'!J1339</f>
        <v>-7173</v>
      </c>
      <c r="H45" s="43">
        <f t="shared" si="1"/>
        <v>1751122</v>
      </c>
    </row>
    <row r="46" spans="1:8" ht="12.75">
      <c r="A46" s="10" t="s">
        <v>220</v>
      </c>
      <c r="B46" s="1" t="s">
        <v>216</v>
      </c>
      <c r="C46" s="1" t="s">
        <v>216</v>
      </c>
      <c r="D46" s="2">
        <f>'прил.5'!G280+'прил.5'!G608+'прил.5'!G1122+'прил.5'!G1345</f>
        <v>86246.6</v>
      </c>
      <c r="E46" s="2">
        <f>'прил.5'!H280+'прил.5'!H608+'прил.5'!H1122+'прил.5'!H1345</f>
        <v>0</v>
      </c>
      <c r="F46" s="43">
        <f t="shared" si="0"/>
        <v>86246.6</v>
      </c>
      <c r="G46" s="2">
        <f>'прил.5'!J280+'прил.5'!J608+'прил.5'!J1122+'прил.5'!J1345</f>
        <v>0</v>
      </c>
      <c r="H46" s="43">
        <f t="shared" si="1"/>
        <v>86246.6</v>
      </c>
    </row>
    <row r="47" spans="1:8" ht="12.75">
      <c r="A47" s="10" t="s">
        <v>272</v>
      </c>
      <c r="B47" s="1" t="s">
        <v>216</v>
      </c>
      <c r="C47" s="1" t="s">
        <v>240</v>
      </c>
      <c r="D47" s="2">
        <f>'прил.5'!G615+'прил.5'!G830+'прил.5'!G1041+'прил.5'!G1358</f>
        <v>242204.90000000002</v>
      </c>
      <c r="E47" s="2">
        <f>'прил.5'!H615+'прил.5'!H830+'прил.5'!H1041+'прил.5'!H1358</f>
        <v>0</v>
      </c>
      <c r="F47" s="43">
        <f t="shared" si="0"/>
        <v>242204.90000000002</v>
      </c>
      <c r="G47" s="2">
        <f>'прил.5'!J615+'прил.5'!J830+'прил.5'!J1041+'прил.5'!J1358</f>
        <v>8721.4</v>
      </c>
      <c r="H47" s="43">
        <f t="shared" si="1"/>
        <v>250926.30000000002</v>
      </c>
    </row>
    <row r="48" spans="1:8" ht="12.75">
      <c r="A48" s="10" t="s">
        <v>188</v>
      </c>
      <c r="B48" s="1" t="s">
        <v>243</v>
      </c>
      <c r="C48" s="1"/>
      <c r="D48" s="2">
        <f>SUM(D49:D50)</f>
        <v>260483</v>
      </c>
      <c r="E48" s="2">
        <f>SUM(E49:E50)</f>
        <v>0</v>
      </c>
      <c r="F48" s="43">
        <f t="shared" si="0"/>
        <v>260483</v>
      </c>
      <c r="G48" s="2">
        <f>SUM(G49:G50)</f>
        <v>-443.79999999999995</v>
      </c>
      <c r="H48" s="43">
        <f t="shared" si="1"/>
        <v>260039.2</v>
      </c>
    </row>
    <row r="49" spans="1:8" ht="12.75">
      <c r="A49" s="10" t="s">
        <v>205</v>
      </c>
      <c r="B49" s="1" t="s">
        <v>243</v>
      </c>
      <c r="C49" s="1" t="s">
        <v>234</v>
      </c>
      <c r="D49" s="2">
        <f>'прил.5'!G848</f>
        <v>233756</v>
      </c>
      <c r="E49" s="2">
        <f>'прил.5'!H848</f>
        <v>0</v>
      </c>
      <c r="F49" s="43">
        <f t="shared" si="0"/>
        <v>233756</v>
      </c>
      <c r="G49" s="2">
        <f>'прил.5'!J848</f>
        <v>-479.79999999999995</v>
      </c>
      <c r="H49" s="43">
        <f t="shared" si="1"/>
        <v>233276.2</v>
      </c>
    </row>
    <row r="50" spans="1:8" s="44" customFormat="1" ht="12.75">
      <c r="A50" s="10" t="s">
        <v>184</v>
      </c>
      <c r="B50" s="1" t="s">
        <v>243</v>
      </c>
      <c r="C50" s="1" t="s">
        <v>237</v>
      </c>
      <c r="D50" s="2">
        <f>'прил.5'!G917</f>
        <v>26727</v>
      </c>
      <c r="E50" s="2">
        <f>'прил.5'!H917</f>
        <v>0</v>
      </c>
      <c r="F50" s="43">
        <f t="shared" si="0"/>
        <v>26727</v>
      </c>
      <c r="G50" s="2">
        <f>'прил.5'!J917</f>
        <v>36</v>
      </c>
      <c r="H50" s="43">
        <f t="shared" si="1"/>
        <v>26763</v>
      </c>
    </row>
    <row r="51" spans="1:8" s="24" customFormat="1" ht="12.75">
      <c r="A51" s="13" t="s">
        <v>287</v>
      </c>
      <c r="B51" s="1" t="s">
        <v>240</v>
      </c>
      <c r="C51" s="1"/>
      <c r="D51" s="2">
        <f>SUM(D52)</f>
        <v>1957.5</v>
      </c>
      <c r="E51" s="2">
        <f>SUM(E52)</f>
        <v>0</v>
      </c>
      <c r="F51" s="43">
        <f t="shared" si="0"/>
        <v>1957.5</v>
      </c>
      <c r="G51" s="2">
        <f>SUM(G52)</f>
        <v>0</v>
      </c>
      <c r="H51" s="43">
        <f t="shared" si="1"/>
        <v>1957.5</v>
      </c>
    </row>
    <row r="52" spans="1:8" s="24" customFormat="1" ht="12.75">
      <c r="A52" s="12" t="s">
        <v>286</v>
      </c>
      <c r="B52" s="1" t="s">
        <v>240</v>
      </c>
      <c r="C52" s="1" t="s">
        <v>216</v>
      </c>
      <c r="D52" s="2">
        <f>'прил.5'!G479</f>
        <v>1957.5</v>
      </c>
      <c r="E52" s="2">
        <f>'прил.5'!H479</f>
        <v>0</v>
      </c>
      <c r="F52" s="43">
        <f t="shared" si="0"/>
        <v>1957.5</v>
      </c>
      <c r="G52" s="2">
        <f>'прил.5'!J479</f>
        <v>0</v>
      </c>
      <c r="H52" s="43">
        <f t="shared" si="1"/>
        <v>1957.5</v>
      </c>
    </row>
    <row r="53" spans="1:8" ht="12.75">
      <c r="A53" s="10" t="s">
        <v>208</v>
      </c>
      <c r="B53" s="1" t="s">
        <v>209</v>
      </c>
      <c r="C53" s="1"/>
      <c r="D53" s="2">
        <f>SUM(D54:D58)</f>
        <v>1019928.1000000001</v>
      </c>
      <c r="E53" s="2">
        <f>SUM(E54:E58)</f>
        <v>0</v>
      </c>
      <c r="F53" s="43">
        <f t="shared" si="0"/>
        <v>1019928.1000000001</v>
      </c>
      <c r="G53" s="2">
        <f>SUM(G54:G58)</f>
        <v>-718.2</v>
      </c>
      <c r="H53" s="43">
        <f t="shared" si="1"/>
        <v>1019209.9000000001</v>
      </c>
    </row>
    <row r="54" spans="1:8" ht="12.75">
      <c r="A54" s="10" t="s">
        <v>206</v>
      </c>
      <c r="B54" s="1" t="s">
        <v>209</v>
      </c>
      <c r="C54" s="1" t="s">
        <v>234</v>
      </c>
      <c r="D54" s="2">
        <f>'прил.5'!G304</f>
        <v>13440</v>
      </c>
      <c r="E54" s="2">
        <f>'прил.5'!H304</f>
        <v>0</v>
      </c>
      <c r="F54" s="43">
        <f t="shared" si="0"/>
        <v>13440</v>
      </c>
      <c r="G54" s="2">
        <f>'прил.5'!J304</f>
        <v>0</v>
      </c>
      <c r="H54" s="43">
        <f t="shared" si="1"/>
        <v>13440</v>
      </c>
    </row>
    <row r="55" spans="1:8" ht="12.75">
      <c r="A55" s="10" t="s">
        <v>280</v>
      </c>
      <c r="B55" s="1" t="s">
        <v>209</v>
      </c>
      <c r="C55" s="1" t="s">
        <v>235</v>
      </c>
      <c r="D55" s="2">
        <f>'прил.5'!G1143</f>
        <v>114241.1</v>
      </c>
      <c r="E55" s="2">
        <f>'прил.5'!H1143</f>
        <v>0</v>
      </c>
      <c r="F55" s="43">
        <f t="shared" si="0"/>
        <v>114241.1</v>
      </c>
      <c r="G55" s="2">
        <f>'прил.5'!J1143</f>
        <v>0</v>
      </c>
      <c r="H55" s="43">
        <f t="shared" si="1"/>
        <v>114241.1</v>
      </c>
    </row>
    <row r="56" spans="1:8" ht="12.75">
      <c r="A56" s="10" t="s">
        <v>200</v>
      </c>
      <c r="B56" s="1" t="s">
        <v>209</v>
      </c>
      <c r="C56" s="1" t="s">
        <v>236</v>
      </c>
      <c r="D56" s="2">
        <f>'прил.5'!G310+'прил.5'!G487+'прил.5'!G726+'прил.5'!G1150</f>
        <v>705038.2000000001</v>
      </c>
      <c r="E56" s="2">
        <f>'прил.5'!H310+'прил.5'!H487+'прил.5'!H726+'прил.5'!H1150</f>
        <v>0</v>
      </c>
      <c r="F56" s="43">
        <f t="shared" si="0"/>
        <v>705038.2000000001</v>
      </c>
      <c r="G56" s="2">
        <f>'прил.5'!J310+'прил.5'!J487+'прил.5'!J726+'прил.5'!J1150</f>
        <v>0</v>
      </c>
      <c r="H56" s="43">
        <f t="shared" si="1"/>
        <v>705038.2000000001</v>
      </c>
    </row>
    <row r="57" spans="1:8" ht="12.75">
      <c r="A57" s="11" t="s">
        <v>225</v>
      </c>
      <c r="B57" s="1" t="s">
        <v>209</v>
      </c>
      <c r="C57" s="1" t="s">
        <v>237</v>
      </c>
      <c r="D57" s="2">
        <f>'прил.5'!G745</f>
        <v>132317.90000000002</v>
      </c>
      <c r="E57" s="2">
        <f>'прил.5'!H745</f>
        <v>0</v>
      </c>
      <c r="F57" s="43">
        <f t="shared" si="0"/>
        <v>132317.90000000002</v>
      </c>
      <c r="G57" s="2">
        <f>'прил.5'!J745</f>
        <v>0</v>
      </c>
      <c r="H57" s="43">
        <f t="shared" si="1"/>
        <v>132317.90000000002</v>
      </c>
    </row>
    <row r="58" spans="1:8" ht="12.75">
      <c r="A58" s="10" t="s">
        <v>210</v>
      </c>
      <c r="B58" s="1" t="s">
        <v>209</v>
      </c>
      <c r="C58" s="1" t="s">
        <v>238</v>
      </c>
      <c r="D58" s="2">
        <f>'прил.5'!G1192</f>
        <v>54890.90000000001</v>
      </c>
      <c r="E58" s="2">
        <f>'прил.5'!H1192</f>
        <v>0</v>
      </c>
      <c r="F58" s="43">
        <f t="shared" si="0"/>
        <v>54890.90000000001</v>
      </c>
      <c r="G58" s="2">
        <f>'прил.5'!J1192</f>
        <v>-718.2</v>
      </c>
      <c r="H58" s="43">
        <f t="shared" si="1"/>
        <v>54172.70000000001</v>
      </c>
    </row>
    <row r="59" spans="1:8" ht="12.75">
      <c r="A59" s="10" t="s">
        <v>212</v>
      </c>
      <c r="B59" s="1" t="s">
        <v>245</v>
      </c>
      <c r="C59" s="1"/>
      <c r="D59" s="2">
        <f>SUM(D60:D62)</f>
        <v>225467.1</v>
      </c>
      <c r="E59" s="2">
        <f>SUM(E60:E62)</f>
        <v>-908.7999999999993</v>
      </c>
      <c r="F59" s="43">
        <f t="shared" si="0"/>
        <v>224558.30000000002</v>
      </c>
      <c r="G59" s="2">
        <f>SUM(G60:G62)</f>
        <v>4323.8</v>
      </c>
      <c r="H59" s="43">
        <f t="shared" si="1"/>
        <v>228882.1</v>
      </c>
    </row>
    <row r="60" spans="1:8" ht="12.75">
      <c r="A60" s="10" t="s">
        <v>207</v>
      </c>
      <c r="B60" s="1" t="s">
        <v>245</v>
      </c>
      <c r="C60" s="1" t="s">
        <v>234</v>
      </c>
      <c r="D60" s="2">
        <f>'прил.5'!G1063</f>
        <v>205283.9</v>
      </c>
      <c r="E60" s="2">
        <f>'прил.5'!H1063</f>
        <v>-908.7999999999993</v>
      </c>
      <c r="F60" s="43">
        <f t="shared" si="0"/>
        <v>204375.1</v>
      </c>
      <c r="G60" s="2">
        <f>'прил.5'!J1063</f>
        <v>-205</v>
      </c>
      <c r="H60" s="43">
        <f t="shared" si="1"/>
        <v>204170.1</v>
      </c>
    </row>
    <row r="61" spans="1:8" ht="12.75">
      <c r="A61" s="10" t="s">
        <v>288</v>
      </c>
      <c r="B61" s="1" t="s">
        <v>245</v>
      </c>
      <c r="C61" s="1" t="s">
        <v>235</v>
      </c>
      <c r="D61" s="2">
        <f>'прил.5'!G1094</f>
        <v>500</v>
      </c>
      <c r="E61" s="2">
        <f>'прил.5'!H1094</f>
        <v>0</v>
      </c>
      <c r="F61" s="43">
        <f t="shared" si="0"/>
        <v>500</v>
      </c>
      <c r="G61" s="2">
        <f>'прил.5'!J1094</f>
        <v>1714.9</v>
      </c>
      <c r="H61" s="43">
        <f t="shared" si="1"/>
        <v>2214.9</v>
      </c>
    </row>
    <row r="62" spans="1:8" ht="12.75">
      <c r="A62" s="10" t="s">
        <v>213</v>
      </c>
      <c r="B62" s="1" t="s">
        <v>245</v>
      </c>
      <c r="C62" s="1" t="s">
        <v>242</v>
      </c>
      <c r="D62" s="2">
        <f>'прил.5'!G1105+'прил.5'!G1378</f>
        <v>19683.2</v>
      </c>
      <c r="E62" s="2">
        <f>'прил.5'!H1105+'прил.5'!H1378</f>
        <v>0</v>
      </c>
      <c r="F62" s="43">
        <f t="shared" si="0"/>
        <v>19683.2</v>
      </c>
      <c r="G62" s="2">
        <f>'прил.5'!J1105+'прил.5'!J1378</f>
        <v>2813.9</v>
      </c>
      <c r="H62" s="43">
        <f t="shared" si="1"/>
        <v>22497.100000000002</v>
      </c>
    </row>
    <row r="63" spans="1:8" ht="12.75">
      <c r="A63" s="10" t="s">
        <v>214</v>
      </c>
      <c r="B63" s="1" t="s">
        <v>217</v>
      </c>
      <c r="C63" s="1"/>
      <c r="D63" s="2">
        <f>SUM(D64)</f>
        <v>44285.899999999994</v>
      </c>
      <c r="E63" s="2">
        <f>SUM(E64)</f>
        <v>0</v>
      </c>
      <c r="F63" s="43">
        <f t="shared" si="0"/>
        <v>44285.899999999994</v>
      </c>
      <c r="G63" s="2">
        <f>SUM(G64)</f>
        <v>134</v>
      </c>
      <c r="H63" s="43">
        <f t="shared" si="1"/>
        <v>44419.899999999994</v>
      </c>
    </row>
    <row r="64" spans="1:8" ht="12.75">
      <c r="A64" s="10" t="s">
        <v>219</v>
      </c>
      <c r="B64" s="1" t="s">
        <v>217</v>
      </c>
      <c r="C64" s="1" t="s">
        <v>235</v>
      </c>
      <c r="D64" s="2">
        <f>'прил.5'!G336</f>
        <v>44285.899999999994</v>
      </c>
      <c r="E64" s="2">
        <f>'прил.5'!H336</f>
        <v>0</v>
      </c>
      <c r="F64" s="43">
        <f t="shared" si="0"/>
        <v>44285.899999999994</v>
      </c>
      <c r="G64" s="2">
        <f>'прил.5'!J336</f>
        <v>134</v>
      </c>
      <c r="H64" s="43">
        <f t="shared" si="1"/>
        <v>44419.899999999994</v>
      </c>
    </row>
    <row r="65" spans="1:8" ht="33">
      <c r="A65" s="10" t="s">
        <v>215</v>
      </c>
      <c r="B65" s="1" t="s">
        <v>211</v>
      </c>
      <c r="C65" s="1"/>
      <c r="D65" s="2">
        <f>SUM(D66)</f>
        <v>46394.2</v>
      </c>
      <c r="E65" s="2">
        <f>SUM(E66)</f>
        <v>0</v>
      </c>
      <c r="F65" s="43">
        <f t="shared" si="0"/>
        <v>46394.2</v>
      </c>
      <c r="G65" s="2">
        <f>SUM(G66)</f>
        <v>0</v>
      </c>
      <c r="H65" s="43">
        <f t="shared" si="1"/>
        <v>46394.2</v>
      </c>
    </row>
    <row r="66" spans="1:8" ht="12.75">
      <c r="A66" s="10" t="s">
        <v>282</v>
      </c>
      <c r="B66" s="1" t="s">
        <v>211</v>
      </c>
      <c r="C66" s="1" t="s">
        <v>234</v>
      </c>
      <c r="D66" s="2">
        <f>'прил.5'!G805</f>
        <v>46394.2</v>
      </c>
      <c r="E66" s="2">
        <f>'прил.5'!H805</f>
        <v>0</v>
      </c>
      <c r="F66" s="43">
        <f t="shared" si="0"/>
        <v>46394.2</v>
      </c>
      <c r="G66" s="2">
        <f>'прил.5'!J805</f>
        <v>0</v>
      </c>
      <c r="H66" s="43">
        <f t="shared" si="1"/>
        <v>46394.2</v>
      </c>
    </row>
    <row r="67" spans="1:8" ht="12.75">
      <c r="A67" s="13" t="s">
        <v>187</v>
      </c>
      <c r="B67" s="1"/>
      <c r="C67" s="1"/>
      <c r="D67" s="2">
        <f>D19+D27+D29+D35+D40+D43+D48+D51+D53+D59+D63+D65</f>
        <v>6670495.899999999</v>
      </c>
      <c r="E67" s="2">
        <f>E19+E27+E29+E35+E40+E43+E48+E51+E53+E59+E63+E65</f>
        <v>-22308.300000000003</v>
      </c>
      <c r="F67" s="43">
        <f t="shared" si="0"/>
        <v>6648187.6</v>
      </c>
      <c r="G67" s="2">
        <f>G19+G27+G29+G35+G40+G43+G48+G51+G53+G59+G63+G65</f>
        <v>-2.7284841053187847E-12</v>
      </c>
      <c r="H67" s="43">
        <f t="shared" si="1"/>
        <v>6648187.6</v>
      </c>
    </row>
    <row r="69" ht="12.75">
      <c r="D69" s="25"/>
    </row>
  </sheetData>
  <mergeCells count="18">
    <mergeCell ref="C8:F8"/>
    <mergeCell ref="C9:F9"/>
    <mergeCell ref="C10:F10"/>
    <mergeCell ref="E17:E18"/>
    <mergeCell ref="F17:F18"/>
    <mergeCell ref="A13:D13"/>
    <mergeCell ref="B17:B18"/>
    <mergeCell ref="C17:C18"/>
    <mergeCell ref="C1:F1"/>
    <mergeCell ref="C2:F2"/>
    <mergeCell ref="C3:F3"/>
    <mergeCell ref="C4:F4"/>
    <mergeCell ref="C7:F7"/>
    <mergeCell ref="D17:D18"/>
    <mergeCell ref="A17:A18"/>
    <mergeCell ref="A14:D14"/>
    <mergeCell ref="G17:G18"/>
    <mergeCell ref="H17:H18"/>
  </mergeCells>
  <printOptions/>
  <pageMargins left="1.3779527559055118" right="0.3937007874015748" top="0.7874015748031497" bottom="0.7874015748031497" header="0.3937007874015748" footer="0.3937007874015748"/>
  <pageSetup fitToHeight="2" fitToWidth="1" horizontalDpi="600" verticalDpi="600" orientation="portrait" paperSize="9" scale="49" r:id="rId1"/>
  <headerFooter alignWithMargins="0">
    <oddHeader>&amp;C&amp;P</oddHeader>
  </headerFooter>
  <rowBreaks count="1" manualBreakCount="1"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94"/>
  <sheetViews>
    <sheetView showZeros="0" zoomScale="80" zoomScaleNormal="80" workbookViewId="0" topLeftCell="A1">
      <selection activeCell="I1252" sqref="I1252"/>
    </sheetView>
  </sheetViews>
  <sheetFormatPr defaultColWidth="9.00390625" defaultRowHeight="12.75"/>
  <cols>
    <col min="1" max="1" width="72.25390625" style="24" customWidth="1"/>
    <col min="2" max="2" width="14.125" style="24" customWidth="1"/>
    <col min="3" max="3" width="9.75390625" style="24" customWidth="1"/>
    <col min="4" max="4" width="8.875" style="24" customWidth="1"/>
    <col min="5" max="5" width="14.125" style="24" customWidth="1"/>
    <col min="6" max="6" width="22.125" style="24" hidden="1" customWidth="1"/>
    <col min="7" max="7" width="17.625" style="24" hidden="1" customWidth="1"/>
    <col min="8" max="8" width="17.875" style="24" customWidth="1"/>
    <col min="9" max="9" width="19.875" style="24" customWidth="1"/>
    <col min="10" max="10" width="22.75390625" style="24" customWidth="1"/>
    <col min="11" max="16384" width="9.125" style="24" customWidth="1"/>
  </cols>
  <sheetData>
    <row r="1" spans="5:8" ht="12.75">
      <c r="E1" s="105" t="s">
        <v>628</v>
      </c>
      <c r="F1" s="105"/>
      <c r="G1" s="105"/>
      <c r="H1" s="105"/>
    </row>
    <row r="2" spans="5:8" ht="12.75">
      <c r="E2" s="109" t="s">
        <v>289</v>
      </c>
      <c r="F2" s="109"/>
      <c r="G2" s="109"/>
      <c r="H2" s="109"/>
    </row>
    <row r="3" spans="5:8" ht="12.75">
      <c r="E3" s="109" t="s">
        <v>278</v>
      </c>
      <c r="F3" s="109"/>
      <c r="G3" s="109"/>
      <c r="H3" s="109"/>
    </row>
    <row r="4" spans="5:8" ht="12.75">
      <c r="E4" s="109" t="s">
        <v>629</v>
      </c>
      <c r="F4" s="109"/>
      <c r="G4" s="109"/>
      <c r="H4" s="109"/>
    </row>
    <row r="5" spans="5:8" ht="12.75">
      <c r="E5" s="81"/>
      <c r="F5" s="81"/>
      <c r="G5" s="81"/>
      <c r="H5" s="81"/>
    </row>
    <row r="6" spans="5:8" ht="12.75">
      <c r="E6" s="81"/>
      <c r="F6" s="81"/>
      <c r="G6" s="81"/>
      <c r="H6" s="81"/>
    </row>
    <row r="7" spans="5:8" ht="12.75">
      <c r="E7" s="105" t="s">
        <v>269</v>
      </c>
      <c r="F7" s="105"/>
      <c r="G7" s="105"/>
      <c r="H7" s="105"/>
    </row>
    <row r="8" spans="5:8" ht="12.75">
      <c r="E8" s="109" t="s">
        <v>289</v>
      </c>
      <c r="F8" s="109"/>
      <c r="G8" s="109"/>
      <c r="H8" s="109"/>
    </row>
    <row r="9" spans="5:8" ht="12.75">
      <c r="E9" s="109" t="s">
        <v>278</v>
      </c>
      <c r="F9" s="109"/>
      <c r="G9" s="109"/>
      <c r="H9" s="109"/>
    </row>
    <row r="10" spans="5:8" ht="12.75">
      <c r="E10" s="109" t="s">
        <v>123</v>
      </c>
      <c r="F10" s="109"/>
      <c r="G10" s="109"/>
      <c r="H10" s="109"/>
    </row>
    <row r="13" ht="12.75">
      <c r="E13" s="5"/>
    </row>
    <row r="14" spans="1:6" ht="12.75">
      <c r="A14" s="107" t="s">
        <v>192</v>
      </c>
      <c r="B14" s="107"/>
      <c r="C14" s="107"/>
      <c r="D14" s="107"/>
      <c r="E14" s="107"/>
      <c r="F14" s="107"/>
    </row>
    <row r="15" spans="1:6" ht="35.25" customHeight="1">
      <c r="A15" s="107" t="s">
        <v>420</v>
      </c>
      <c r="B15" s="107"/>
      <c r="C15" s="107"/>
      <c r="D15" s="107"/>
      <c r="E15" s="107"/>
      <c r="F15" s="107"/>
    </row>
    <row r="16" spans="1:10" ht="16.5" customHeight="1">
      <c r="A16" s="17" t="s">
        <v>229</v>
      </c>
      <c r="B16" s="17"/>
      <c r="C16" s="17"/>
      <c r="D16" s="17"/>
      <c r="E16" s="17"/>
      <c r="F16" s="16"/>
      <c r="H16" s="16"/>
      <c r="J16" s="16" t="s">
        <v>291</v>
      </c>
    </row>
    <row r="17" spans="1:10" s="73" customFormat="1" ht="77.25" customHeight="1">
      <c r="A17" s="6" t="s">
        <v>230</v>
      </c>
      <c r="B17" s="82" t="s">
        <v>249</v>
      </c>
      <c r="C17" s="82" t="s">
        <v>231</v>
      </c>
      <c r="D17" s="82" t="s">
        <v>248</v>
      </c>
      <c r="E17" s="82" t="s">
        <v>250</v>
      </c>
      <c r="F17" s="50" t="s">
        <v>623</v>
      </c>
      <c r="G17" s="83" t="s">
        <v>622</v>
      </c>
      <c r="H17" s="83" t="s">
        <v>625</v>
      </c>
      <c r="I17" s="83" t="s">
        <v>622</v>
      </c>
      <c r="J17" s="83" t="s">
        <v>624</v>
      </c>
    </row>
    <row r="18" spans="1:10" ht="33">
      <c r="A18" s="41" t="str">
        <f ca="1">IF(ISERROR(MATCH(B18,Код_КЦСР,0)),"",INDIRECT(ADDRESS(MATCH(B18,Код_КЦСР,0)+1,2,,,"КЦСР")))</f>
        <v>Муниципальная программа «Развитие образования» на 2013-2022 годы</v>
      </c>
      <c r="B18" s="53" t="s">
        <v>292</v>
      </c>
      <c r="C18" s="8"/>
      <c r="D18" s="8"/>
      <c r="E18" s="82"/>
      <c r="F18" s="7">
        <f>F19+F25+F33+F39+F47+F70+F117+F136+F174+F182+F193</f>
        <v>3137666.3000000003</v>
      </c>
      <c r="G18" s="7">
        <f>G19+G25+G33+G39+G47+G70+G117+G136+G174+G182+G193</f>
        <v>0</v>
      </c>
      <c r="H18" s="43">
        <f>F18+G18</f>
        <v>3137666.3000000003</v>
      </c>
      <c r="I18" s="7">
        <f>I19+I25+I33+I39+I47+I70+I117+I136+I174+I182+I193</f>
        <v>0</v>
      </c>
      <c r="J18" s="43">
        <f>H18+I18</f>
        <v>3137666.3000000003</v>
      </c>
    </row>
    <row r="19" spans="1:10" ht="49.5">
      <c r="A19" s="41" t="str">
        <f ca="1">IF(ISERROR(MATCH(B19,Код_КЦСР,0)),"",INDIRECT(ADDRESS(MATCH(B19,Код_КЦСР,0)+1,2,,,"КЦСР")))</f>
        <v>Проведение мероприятий управлением образования (августовское совещание, Учитель года, День учителя, прием молодых специалистов)</v>
      </c>
      <c r="B19" s="53" t="s">
        <v>294</v>
      </c>
      <c r="C19" s="8"/>
      <c r="D19" s="1"/>
      <c r="E19" s="82"/>
      <c r="F19" s="7">
        <f aca="true" t="shared" si="0" ref="F19:I23">F20</f>
        <v>92.7</v>
      </c>
      <c r="G19" s="7">
        <f t="shared" si="0"/>
        <v>0</v>
      </c>
      <c r="H19" s="43">
        <f aca="true" t="shared" si="1" ref="H19:H86">F19+G19</f>
        <v>92.7</v>
      </c>
      <c r="I19" s="7">
        <f t="shared" si="0"/>
        <v>0</v>
      </c>
      <c r="J19" s="43">
        <f aca="true" t="shared" si="2" ref="J19:J84">H19+I19</f>
        <v>92.7</v>
      </c>
    </row>
    <row r="20" spans="1:10" ht="12.75">
      <c r="A20" s="41" t="str">
        <f ca="1">IF(ISERROR(MATCH(C20,Код_Раздел,0)),"",INDIRECT(ADDRESS(MATCH(C20,Код_Раздел,0)+1,2,,,"Раздел")))</f>
        <v>Образование</v>
      </c>
      <c r="B20" s="53" t="s">
        <v>294</v>
      </c>
      <c r="C20" s="8" t="s">
        <v>216</v>
      </c>
      <c r="D20" s="1"/>
      <c r="E20" s="82"/>
      <c r="F20" s="7">
        <f t="shared" si="0"/>
        <v>92.7</v>
      </c>
      <c r="G20" s="7">
        <f t="shared" si="0"/>
        <v>0</v>
      </c>
      <c r="H20" s="43">
        <f t="shared" si="1"/>
        <v>92.7</v>
      </c>
      <c r="I20" s="7">
        <f t="shared" si="0"/>
        <v>0</v>
      </c>
      <c r="J20" s="43">
        <f t="shared" si="2"/>
        <v>92.7</v>
      </c>
    </row>
    <row r="21" spans="1:10" ht="12.75">
      <c r="A21" s="10" t="s">
        <v>272</v>
      </c>
      <c r="B21" s="53" t="s">
        <v>294</v>
      </c>
      <c r="C21" s="8" t="s">
        <v>216</v>
      </c>
      <c r="D21" s="1" t="s">
        <v>240</v>
      </c>
      <c r="E21" s="82"/>
      <c r="F21" s="7">
        <f t="shared" si="0"/>
        <v>92.7</v>
      </c>
      <c r="G21" s="7">
        <f t="shared" si="0"/>
        <v>0</v>
      </c>
      <c r="H21" s="43">
        <f t="shared" si="1"/>
        <v>92.7</v>
      </c>
      <c r="I21" s="7">
        <f t="shared" si="0"/>
        <v>0</v>
      </c>
      <c r="J21" s="43">
        <f t="shared" si="2"/>
        <v>92.7</v>
      </c>
    </row>
    <row r="22" spans="1:10" ht="12.75">
      <c r="A22" s="41" t="str">
        <f ca="1">IF(ISERROR(MATCH(E22,Код_КВР,0)),"",INDIRECT(ADDRESS(MATCH(E22,Код_КВР,0)+1,2,,,"КВР")))</f>
        <v>Закупка товаров, работ и услуг для муниципальных нужд</v>
      </c>
      <c r="B22" s="53" t="s">
        <v>294</v>
      </c>
      <c r="C22" s="8" t="s">
        <v>216</v>
      </c>
      <c r="D22" s="1" t="s">
        <v>240</v>
      </c>
      <c r="E22" s="82">
        <v>200</v>
      </c>
      <c r="F22" s="7">
        <f t="shared" si="0"/>
        <v>92.7</v>
      </c>
      <c r="G22" s="7">
        <f t="shared" si="0"/>
        <v>0</v>
      </c>
      <c r="H22" s="43">
        <f t="shared" si="1"/>
        <v>92.7</v>
      </c>
      <c r="I22" s="7">
        <f t="shared" si="0"/>
        <v>0</v>
      </c>
      <c r="J22" s="43">
        <f t="shared" si="2"/>
        <v>92.7</v>
      </c>
    </row>
    <row r="23" spans="1:10" ht="33">
      <c r="A23" s="41" t="str">
        <f ca="1">IF(ISERROR(MATCH(E23,Код_КВР,0)),"",INDIRECT(ADDRESS(MATCH(E23,Код_КВР,0)+1,2,,,"КВР")))</f>
        <v>Иные закупки товаров, работ и услуг для обеспечения муниципальных нужд</v>
      </c>
      <c r="B23" s="53" t="s">
        <v>294</v>
      </c>
      <c r="C23" s="8" t="s">
        <v>216</v>
      </c>
      <c r="D23" s="1" t="s">
        <v>240</v>
      </c>
      <c r="E23" s="82">
        <v>240</v>
      </c>
      <c r="F23" s="7">
        <f t="shared" si="0"/>
        <v>92.7</v>
      </c>
      <c r="G23" s="7">
        <f t="shared" si="0"/>
        <v>0</v>
      </c>
      <c r="H23" s="43">
        <f t="shared" si="1"/>
        <v>92.7</v>
      </c>
      <c r="I23" s="7">
        <f t="shared" si="0"/>
        <v>0</v>
      </c>
      <c r="J23" s="43">
        <f t="shared" si="2"/>
        <v>92.7</v>
      </c>
    </row>
    <row r="24" spans="1:10" ht="33">
      <c r="A24" s="41" t="str">
        <f ca="1">IF(ISERROR(MATCH(E24,Код_КВР,0)),"",INDIRECT(ADDRESS(MATCH(E24,Код_КВР,0)+1,2,,,"КВР")))</f>
        <v xml:space="preserve">Прочая закупка товаров, работ и услуг для обеспечения муниципальных нужд         </v>
      </c>
      <c r="B24" s="53" t="s">
        <v>294</v>
      </c>
      <c r="C24" s="8" t="s">
        <v>216</v>
      </c>
      <c r="D24" s="1" t="s">
        <v>240</v>
      </c>
      <c r="E24" s="82">
        <v>244</v>
      </c>
      <c r="F24" s="7">
        <f>'прил.5'!G620</f>
        <v>92.7</v>
      </c>
      <c r="G24" s="7">
        <f>'прил.5'!H620</f>
        <v>0</v>
      </c>
      <c r="H24" s="43">
        <f t="shared" si="1"/>
        <v>92.7</v>
      </c>
      <c r="I24" s="7">
        <f>'прил.5'!J620</f>
        <v>0</v>
      </c>
      <c r="J24" s="43">
        <f t="shared" si="2"/>
        <v>92.7</v>
      </c>
    </row>
    <row r="25" spans="1:10" ht="12.75">
      <c r="A25" s="41" t="str">
        <f ca="1">IF(ISERROR(MATCH(B25,Код_КЦСР,0)),"",INDIRECT(ADDRESS(MATCH(B25,Код_КЦСР,0)+1,2,,,"КЦСР")))</f>
        <v>Обеспечение питанием обучающихся в МОУ</v>
      </c>
      <c r="B25" s="53" t="s">
        <v>296</v>
      </c>
      <c r="C25" s="8"/>
      <c r="D25" s="1"/>
      <c r="E25" s="82"/>
      <c r="F25" s="7">
        <f aca="true" t="shared" si="3" ref="F25:I29">F26</f>
        <v>6132.1</v>
      </c>
      <c r="G25" s="7">
        <f t="shared" si="3"/>
        <v>0</v>
      </c>
      <c r="H25" s="43">
        <f t="shared" si="1"/>
        <v>6132.1</v>
      </c>
      <c r="I25" s="7">
        <f>I26</f>
        <v>0</v>
      </c>
      <c r="J25" s="43">
        <f t="shared" si="2"/>
        <v>6132.1</v>
      </c>
    </row>
    <row r="26" spans="1:10" ht="12.75">
      <c r="A26" s="41" t="str">
        <f ca="1">IF(ISERROR(MATCH(C26,Код_Раздел,0)),"",INDIRECT(ADDRESS(MATCH(C26,Код_Раздел,0)+1,2,,,"Раздел")))</f>
        <v>Образование</v>
      </c>
      <c r="B26" s="53" t="s">
        <v>296</v>
      </c>
      <c r="C26" s="8" t="s">
        <v>216</v>
      </c>
      <c r="D26" s="1"/>
      <c r="E26" s="82"/>
      <c r="F26" s="7">
        <f t="shared" si="3"/>
        <v>6132.1</v>
      </c>
      <c r="G26" s="7">
        <f t="shared" si="3"/>
        <v>0</v>
      </c>
      <c r="H26" s="43">
        <f t="shared" si="1"/>
        <v>6132.1</v>
      </c>
      <c r="I26" s="7">
        <f>I27</f>
        <v>0</v>
      </c>
      <c r="J26" s="43">
        <f t="shared" si="2"/>
        <v>6132.1</v>
      </c>
    </row>
    <row r="27" spans="1:10" ht="12.75">
      <c r="A27" s="10" t="s">
        <v>272</v>
      </c>
      <c r="B27" s="53" t="s">
        <v>296</v>
      </c>
      <c r="C27" s="8" t="s">
        <v>216</v>
      </c>
      <c r="D27" s="1" t="s">
        <v>240</v>
      </c>
      <c r="E27" s="82"/>
      <c r="F27" s="7">
        <f t="shared" si="3"/>
        <v>6132.1</v>
      </c>
      <c r="G27" s="7">
        <f t="shared" si="3"/>
        <v>0</v>
      </c>
      <c r="H27" s="43">
        <f t="shared" si="1"/>
        <v>6132.1</v>
      </c>
      <c r="I27" s="7">
        <f>I28</f>
        <v>0</v>
      </c>
      <c r="J27" s="43">
        <f t="shared" si="2"/>
        <v>6132.1</v>
      </c>
    </row>
    <row r="28" spans="1:10" ht="33">
      <c r="A28" s="41" t="str">
        <f ca="1">IF(ISERROR(MATCH(E28,Код_КВР,0)),"",INDIRECT(ADDRESS(MATCH(E28,Код_КВР,0)+1,2,,,"КВР")))</f>
        <v>Предоставление субсидий бюджетным, автономным учреждениям и иным некоммерческим организациям</v>
      </c>
      <c r="B28" s="53" t="s">
        <v>296</v>
      </c>
      <c r="C28" s="8" t="s">
        <v>216</v>
      </c>
      <c r="D28" s="1" t="s">
        <v>240</v>
      </c>
      <c r="E28" s="82">
        <v>600</v>
      </c>
      <c r="F28" s="7">
        <f t="shared" si="3"/>
        <v>6132.1</v>
      </c>
      <c r="G28" s="7">
        <f t="shared" si="3"/>
        <v>0</v>
      </c>
      <c r="H28" s="43">
        <f t="shared" si="1"/>
        <v>6132.1</v>
      </c>
      <c r="I28" s="7">
        <f>I29+I31</f>
        <v>0</v>
      </c>
      <c r="J28" s="43">
        <f t="shared" si="2"/>
        <v>6132.1</v>
      </c>
    </row>
    <row r="29" spans="1:10" ht="12.75">
      <c r="A29" s="41" t="str">
        <f ca="1">IF(ISERROR(MATCH(E29,Код_КВР,0)),"",INDIRECT(ADDRESS(MATCH(E29,Код_КВР,0)+1,2,,,"КВР")))</f>
        <v>Субсидии бюджетным учреждениям</v>
      </c>
      <c r="B29" s="53" t="s">
        <v>296</v>
      </c>
      <c r="C29" s="8" t="s">
        <v>216</v>
      </c>
      <c r="D29" s="1" t="s">
        <v>240</v>
      </c>
      <c r="E29" s="82">
        <v>610</v>
      </c>
      <c r="F29" s="7">
        <f t="shared" si="3"/>
        <v>6132.1</v>
      </c>
      <c r="G29" s="7">
        <f t="shared" si="3"/>
        <v>0</v>
      </c>
      <c r="H29" s="43">
        <f t="shared" si="1"/>
        <v>6132.1</v>
      </c>
      <c r="I29" s="7">
        <f t="shared" si="3"/>
        <v>-4281.5</v>
      </c>
      <c r="J29" s="43">
        <f t="shared" si="2"/>
        <v>1850.6000000000004</v>
      </c>
    </row>
    <row r="30" spans="1:10" ht="49.5">
      <c r="A30" s="41" t="str">
        <f ca="1">IF(ISERROR(MATCH(E30,Код_КВР,0)),"",INDIRECT(ADDRESS(MATCH(E30,Код_КВР,0)+1,2,,,"КВР")))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0" s="53" t="s">
        <v>296</v>
      </c>
      <c r="C30" s="8" t="s">
        <v>216</v>
      </c>
      <c r="D30" s="1" t="s">
        <v>240</v>
      </c>
      <c r="E30" s="82">
        <v>611</v>
      </c>
      <c r="F30" s="7">
        <f>'прил.5'!G624</f>
        <v>6132.1</v>
      </c>
      <c r="G30" s="7">
        <f>'прил.5'!H624</f>
        <v>0</v>
      </c>
      <c r="H30" s="43">
        <f t="shared" si="1"/>
        <v>6132.1</v>
      </c>
      <c r="I30" s="7">
        <f>'прил.5'!J624</f>
        <v>-4281.5</v>
      </c>
      <c r="J30" s="43">
        <f t="shared" si="2"/>
        <v>1850.6000000000004</v>
      </c>
    </row>
    <row r="31" spans="1:10" ht="24" customHeight="1">
      <c r="A31" s="41" t="str">
        <f ca="1">IF(ISERROR(MATCH(E31,Код_КВР,0)),"",INDIRECT(ADDRESS(MATCH(E31,Код_КВР,0)+1,2,,,"КВР")))</f>
        <v>Субсидии автономным учреждениям</v>
      </c>
      <c r="B31" s="53" t="s">
        <v>296</v>
      </c>
      <c r="C31" s="8" t="s">
        <v>216</v>
      </c>
      <c r="D31" s="1" t="s">
        <v>240</v>
      </c>
      <c r="E31" s="88">
        <v>620</v>
      </c>
      <c r="F31" s="7"/>
      <c r="G31" s="7"/>
      <c r="H31" s="43"/>
      <c r="I31" s="7">
        <f>I32</f>
        <v>4281.5</v>
      </c>
      <c r="J31" s="43">
        <f t="shared" si="2"/>
        <v>4281.5</v>
      </c>
    </row>
    <row r="32" spans="1:10" ht="49.5">
      <c r="A32" s="41" t="str">
        <f ca="1">IF(ISERROR(MATCH(E32,Код_КВР,0)),"",INDIRECT(ADDRESS(MATCH(E32,Код_КВР,0)+1,2,,,"КВР")))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2" s="53" t="s">
        <v>296</v>
      </c>
      <c r="C32" s="8" t="s">
        <v>216</v>
      </c>
      <c r="D32" s="1" t="s">
        <v>240</v>
      </c>
      <c r="E32" s="88">
        <v>621</v>
      </c>
      <c r="F32" s="7"/>
      <c r="G32" s="7"/>
      <c r="H32" s="43"/>
      <c r="I32" s="7">
        <f>'прил.5'!J626</f>
        <v>4281.5</v>
      </c>
      <c r="J32" s="43">
        <f t="shared" si="2"/>
        <v>4281.5</v>
      </c>
    </row>
    <row r="33" spans="1:10" ht="33">
      <c r="A33" s="41" t="str">
        <f ca="1">IF(ISERROR(MATCH(B33,Код_КЦСР,0)),"",INDIRECT(ADDRESS(MATCH(B33,Код_КЦСР,0)+1,2,,,"КЦСР")))</f>
        <v>Обеспечение работы по организации и ведению бухгалтерского (бюджетного) учета и отчетности</v>
      </c>
      <c r="B33" s="53" t="s">
        <v>298</v>
      </c>
      <c r="C33" s="8"/>
      <c r="D33" s="1"/>
      <c r="E33" s="82"/>
      <c r="F33" s="7">
        <f aca="true" t="shared" si="4" ref="F33:I37">F34</f>
        <v>43113.9</v>
      </c>
      <c r="G33" s="7">
        <f t="shared" si="4"/>
        <v>0</v>
      </c>
      <c r="H33" s="43">
        <f t="shared" si="1"/>
        <v>43113.9</v>
      </c>
      <c r="I33" s="7">
        <f t="shared" si="4"/>
        <v>0</v>
      </c>
      <c r="J33" s="43">
        <f t="shared" si="2"/>
        <v>43113.9</v>
      </c>
    </row>
    <row r="34" spans="1:10" ht="12.75">
      <c r="A34" s="41" t="str">
        <f ca="1">IF(ISERROR(MATCH(C34,Код_Раздел,0)),"",INDIRECT(ADDRESS(MATCH(C34,Код_Раздел,0)+1,2,,,"Раздел")))</f>
        <v>Образование</v>
      </c>
      <c r="B34" s="53" t="s">
        <v>298</v>
      </c>
      <c r="C34" s="8" t="s">
        <v>216</v>
      </c>
      <c r="D34" s="1"/>
      <c r="E34" s="82"/>
      <c r="F34" s="7">
        <f t="shared" si="4"/>
        <v>43113.9</v>
      </c>
      <c r="G34" s="7">
        <f t="shared" si="4"/>
        <v>0</v>
      </c>
      <c r="H34" s="43">
        <f t="shared" si="1"/>
        <v>43113.9</v>
      </c>
      <c r="I34" s="7">
        <f t="shared" si="4"/>
        <v>0</v>
      </c>
      <c r="J34" s="43">
        <f t="shared" si="2"/>
        <v>43113.9</v>
      </c>
    </row>
    <row r="35" spans="1:10" ht="12.75">
      <c r="A35" s="10" t="s">
        <v>272</v>
      </c>
      <c r="B35" s="53" t="s">
        <v>298</v>
      </c>
      <c r="C35" s="8" t="s">
        <v>216</v>
      </c>
      <c r="D35" s="1" t="s">
        <v>240</v>
      </c>
      <c r="E35" s="82"/>
      <c r="F35" s="7">
        <f t="shared" si="4"/>
        <v>43113.9</v>
      </c>
      <c r="G35" s="7">
        <f t="shared" si="4"/>
        <v>0</v>
      </c>
      <c r="H35" s="43">
        <f t="shared" si="1"/>
        <v>43113.9</v>
      </c>
      <c r="I35" s="7">
        <f t="shared" si="4"/>
        <v>0</v>
      </c>
      <c r="J35" s="43">
        <f t="shared" si="2"/>
        <v>43113.9</v>
      </c>
    </row>
    <row r="36" spans="1:10" ht="33">
      <c r="A36" s="41" t="str">
        <f ca="1">IF(ISERROR(MATCH(E36,Код_КВР,0)),"",INDIRECT(ADDRESS(MATCH(E36,Код_КВР,0)+1,2,,,"КВР")))</f>
        <v>Предоставление субсидий бюджетным, автономным учреждениям и иным некоммерческим организациям</v>
      </c>
      <c r="B36" s="53" t="s">
        <v>298</v>
      </c>
      <c r="C36" s="8" t="s">
        <v>216</v>
      </c>
      <c r="D36" s="1" t="s">
        <v>240</v>
      </c>
      <c r="E36" s="82">
        <v>600</v>
      </c>
      <c r="F36" s="7">
        <f t="shared" si="4"/>
        <v>43113.9</v>
      </c>
      <c r="G36" s="7">
        <f t="shared" si="4"/>
        <v>0</v>
      </c>
      <c r="H36" s="43">
        <f t="shared" si="1"/>
        <v>43113.9</v>
      </c>
      <c r="I36" s="7">
        <f t="shared" si="4"/>
        <v>0</v>
      </c>
      <c r="J36" s="43">
        <f t="shared" si="2"/>
        <v>43113.9</v>
      </c>
    </row>
    <row r="37" spans="1:10" ht="12.75">
      <c r="A37" s="41" t="str">
        <f ca="1">IF(ISERROR(MATCH(E37,Код_КВР,0)),"",INDIRECT(ADDRESS(MATCH(E37,Код_КВР,0)+1,2,,,"КВР")))</f>
        <v>Субсидии бюджетным учреждениям</v>
      </c>
      <c r="B37" s="53" t="s">
        <v>298</v>
      </c>
      <c r="C37" s="8" t="s">
        <v>216</v>
      </c>
      <c r="D37" s="1" t="s">
        <v>240</v>
      </c>
      <c r="E37" s="82">
        <v>610</v>
      </c>
      <c r="F37" s="7">
        <f t="shared" si="4"/>
        <v>43113.9</v>
      </c>
      <c r="G37" s="7">
        <f t="shared" si="4"/>
        <v>0</v>
      </c>
      <c r="H37" s="43">
        <f t="shared" si="1"/>
        <v>43113.9</v>
      </c>
      <c r="I37" s="7">
        <f t="shared" si="4"/>
        <v>0</v>
      </c>
      <c r="J37" s="43">
        <f t="shared" si="2"/>
        <v>43113.9</v>
      </c>
    </row>
    <row r="38" spans="1:10" ht="49.5">
      <c r="A38" s="41" t="str">
        <f ca="1">IF(ISERROR(MATCH(E38,Код_КВР,0)),"",INDIRECT(ADDRESS(MATCH(E38,Код_КВР,0)+1,2,,,"КВР")))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8" s="53" t="s">
        <v>298</v>
      </c>
      <c r="C38" s="8" t="s">
        <v>216</v>
      </c>
      <c r="D38" s="1" t="s">
        <v>240</v>
      </c>
      <c r="E38" s="82">
        <v>611</v>
      </c>
      <c r="F38" s="7">
        <f>'прил.5'!G630</f>
        <v>43113.9</v>
      </c>
      <c r="G38" s="7">
        <f>'прил.5'!H630</f>
        <v>0</v>
      </c>
      <c r="H38" s="43">
        <f t="shared" si="1"/>
        <v>43113.9</v>
      </c>
      <c r="I38" s="7">
        <f>'прил.5'!J630</f>
        <v>0</v>
      </c>
      <c r="J38" s="43">
        <f t="shared" si="2"/>
        <v>43113.9</v>
      </c>
    </row>
    <row r="39" spans="1:10" ht="33">
      <c r="A39" s="41" t="str">
        <f ca="1">IF(ISERROR(MATCH(B39,Код_КЦСР,0)),"",INDIRECT(ADDRESS(MATCH(B39,Код_КЦСР,0)+1,2,,,"КЦСР")))</f>
        <v>Обеспечение питанием обучающихся в МОУ за счет субвенций из областного бюджета</v>
      </c>
      <c r="B39" s="53" t="s">
        <v>449</v>
      </c>
      <c r="C39" s="8"/>
      <c r="D39" s="1"/>
      <c r="E39" s="82"/>
      <c r="F39" s="7">
        <f aca="true" t="shared" si="5" ref="F39:I43">F40</f>
        <v>18137.8</v>
      </c>
      <c r="G39" s="7">
        <f t="shared" si="5"/>
        <v>0</v>
      </c>
      <c r="H39" s="43">
        <f t="shared" si="1"/>
        <v>18137.8</v>
      </c>
      <c r="I39" s="7">
        <f t="shared" si="5"/>
        <v>0</v>
      </c>
      <c r="J39" s="43">
        <f t="shared" si="2"/>
        <v>18137.8</v>
      </c>
    </row>
    <row r="40" spans="1:10" ht="12.75">
      <c r="A40" s="41" t="str">
        <f ca="1">IF(ISERROR(MATCH(C40,Код_Раздел,0)),"",INDIRECT(ADDRESS(MATCH(C40,Код_Раздел,0)+1,2,,,"Раздел")))</f>
        <v>Образование</v>
      </c>
      <c r="B40" s="53" t="s">
        <v>449</v>
      </c>
      <c r="C40" s="8" t="s">
        <v>216</v>
      </c>
      <c r="D40" s="1"/>
      <c r="E40" s="82"/>
      <c r="F40" s="7">
        <f t="shared" si="5"/>
        <v>18137.8</v>
      </c>
      <c r="G40" s="7">
        <f t="shared" si="5"/>
        <v>0</v>
      </c>
      <c r="H40" s="43">
        <f t="shared" si="1"/>
        <v>18137.8</v>
      </c>
      <c r="I40" s="7">
        <f>I41</f>
        <v>0</v>
      </c>
      <c r="J40" s="43">
        <f t="shared" si="2"/>
        <v>18137.8</v>
      </c>
    </row>
    <row r="41" spans="1:10" ht="12.75">
      <c r="A41" s="10" t="s">
        <v>272</v>
      </c>
      <c r="B41" s="53" t="s">
        <v>449</v>
      </c>
      <c r="C41" s="8" t="s">
        <v>216</v>
      </c>
      <c r="D41" s="1" t="s">
        <v>240</v>
      </c>
      <c r="E41" s="82"/>
      <c r="F41" s="7">
        <f t="shared" si="5"/>
        <v>18137.8</v>
      </c>
      <c r="G41" s="7">
        <f t="shared" si="5"/>
        <v>0</v>
      </c>
      <c r="H41" s="43">
        <f t="shared" si="1"/>
        <v>18137.8</v>
      </c>
      <c r="I41" s="7">
        <f>I42</f>
        <v>0</v>
      </c>
      <c r="J41" s="43">
        <f t="shared" si="2"/>
        <v>18137.8</v>
      </c>
    </row>
    <row r="42" spans="1:10" ht="33">
      <c r="A42" s="41" t="str">
        <f ca="1">IF(ISERROR(MATCH(E42,Код_КВР,0)),"",INDIRECT(ADDRESS(MATCH(E42,Код_КВР,0)+1,2,,,"КВР")))</f>
        <v>Предоставление субсидий бюджетным, автономным учреждениям и иным некоммерческим организациям</v>
      </c>
      <c r="B42" s="53" t="s">
        <v>449</v>
      </c>
      <c r="C42" s="8" t="s">
        <v>216</v>
      </c>
      <c r="D42" s="1" t="s">
        <v>240</v>
      </c>
      <c r="E42" s="82">
        <v>600</v>
      </c>
      <c r="F42" s="7">
        <f t="shared" si="5"/>
        <v>18137.8</v>
      </c>
      <c r="G42" s="7">
        <f t="shared" si="5"/>
        <v>0</v>
      </c>
      <c r="H42" s="43">
        <f t="shared" si="1"/>
        <v>18137.8</v>
      </c>
      <c r="I42" s="7">
        <f>I43+I45</f>
        <v>0</v>
      </c>
      <c r="J42" s="43">
        <f t="shared" si="2"/>
        <v>18137.8</v>
      </c>
    </row>
    <row r="43" spans="1:10" ht="12.75">
      <c r="A43" s="41" t="str">
        <f ca="1">IF(ISERROR(MATCH(E43,Код_КВР,0)),"",INDIRECT(ADDRESS(MATCH(E43,Код_КВР,0)+1,2,,,"КВР")))</f>
        <v>Субсидии бюджетным учреждениям</v>
      </c>
      <c r="B43" s="53" t="s">
        <v>449</v>
      </c>
      <c r="C43" s="8" t="s">
        <v>216</v>
      </c>
      <c r="D43" s="1" t="s">
        <v>240</v>
      </c>
      <c r="E43" s="82">
        <v>610</v>
      </c>
      <c r="F43" s="7">
        <f t="shared" si="5"/>
        <v>18137.8</v>
      </c>
      <c r="G43" s="7">
        <f t="shared" si="5"/>
        <v>0</v>
      </c>
      <c r="H43" s="43">
        <f t="shared" si="1"/>
        <v>18137.8</v>
      </c>
      <c r="I43" s="7">
        <f t="shared" si="5"/>
        <v>-12299.8</v>
      </c>
      <c r="J43" s="43">
        <f t="shared" si="2"/>
        <v>5838</v>
      </c>
    </row>
    <row r="44" spans="1:10" ht="49.5">
      <c r="A44" s="41" t="str">
        <f ca="1">IF(ISERROR(MATCH(E44,Код_КВР,0)),"",INDIRECT(ADDRESS(MATCH(E44,Код_КВР,0)+1,2,,,"КВР")))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4" s="53" t="s">
        <v>449</v>
      </c>
      <c r="C44" s="8" t="s">
        <v>216</v>
      </c>
      <c r="D44" s="1" t="s">
        <v>240</v>
      </c>
      <c r="E44" s="82">
        <v>611</v>
      </c>
      <c r="F44" s="7">
        <f>'прил.5'!G634</f>
        <v>18137.8</v>
      </c>
      <c r="G44" s="7">
        <f>'прил.5'!H634</f>
        <v>0</v>
      </c>
      <c r="H44" s="43">
        <f t="shared" si="1"/>
        <v>18137.8</v>
      </c>
      <c r="I44" s="7">
        <f>'прил.5'!J634</f>
        <v>-12299.8</v>
      </c>
      <c r="J44" s="43">
        <f t="shared" si="2"/>
        <v>5838</v>
      </c>
    </row>
    <row r="45" spans="1:10" ht="12.75">
      <c r="A45" s="41" t="str">
        <f ca="1">IF(ISERROR(MATCH(E45,Код_КВР,0)),"",INDIRECT(ADDRESS(MATCH(E45,Код_КВР,0)+1,2,,,"КВР")))</f>
        <v>Субсидии автономным учреждениям</v>
      </c>
      <c r="B45" s="53" t="s">
        <v>449</v>
      </c>
      <c r="C45" s="8" t="s">
        <v>216</v>
      </c>
      <c r="D45" s="1" t="s">
        <v>240</v>
      </c>
      <c r="E45" s="84">
        <v>620</v>
      </c>
      <c r="F45" s="7"/>
      <c r="G45" s="7"/>
      <c r="H45" s="43"/>
      <c r="I45" s="7">
        <f>I46</f>
        <v>12299.8</v>
      </c>
      <c r="J45" s="43">
        <f t="shared" si="2"/>
        <v>12299.8</v>
      </c>
    </row>
    <row r="46" spans="1:10" ht="49.5">
      <c r="A46" s="41" t="str">
        <f ca="1">IF(ISERROR(MATCH(E46,Код_КВР,0)),"",INDIRECT(ADDRESS(MATCH(E46,Код_КВР,0)+1,2,,,"КВР")))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6" s="53" t="s">
        <v>449</v>
      </c>
      <c r="C46" s="8" t="s">
        <v>216</v>
      </c>
      <c r="D46" s="1" t="s">
        <v>240</v>
      </c>
      <c r="E46" s="84">
        <v>621</v>
      </c>
      <c r="F46" s="7"/>
      <c r="G46" s="7"/>
      <c r="H46" s="43"/>
      <c r="I46" s="7">
        <f>'прил.5'!J636</f>
        <v>12299.8</v>
      </c>
      <c r="J46" s="43">
        <f t="shared" si="2"/>
        <v>12299.8</v>
      </c>
    </row>
    <row r="47" spans="1:10" ht="12.75">
      <c r="A47" s="41" t="str">
        <f ca="1">IF(ISERROR(MATCH(B47,Код_КЦСР,0)),"",INDIRECT(ADDRESS(MATCH(B47,Код_КЦСР,0)+1,2,,,"КЦСР")))</f>
        <v>Дошкольное образование</v>
      </c>
      <c r="B47" s="53" t="s">
        <v>300</v>
      </c>
      <c r="C47" s="8"/>
      <c r="D47" s="1"/>
      <c r="E47" s="82"/>
      <c r="F47" s="7">
        <f>F48+F56+F64</f>
        <v>1368058.9000000001</v>
      </c>
      <c r="G47" s="7">
        <f>G48+G56+G64</f>
        <v>0</v>
      </c>
      <c r="H47" s="43">
        <f t="shared" si="1"/>
        <v>1368058.9000000001</v>
      </c>
      <c r="I47" s="7">
        <f>I48+I56+I64</f>
        <v>0</v>
      </c>
      <c r="J47" s="43">
        <f t="shared" si="2"/>
        <v>1368058.9000000001</v>
      </c>
    </row>
    <row r="48" spans="1:10" ht="66">
      <c r="A48" s="41" t="str">
        <f ca="1">IF(ISERROR(MATCH(B48,Код_КЦСР,0)),"",INDIRECT(ADDRESS(MATCH(B48,Код_КЦСР,0)+1,2,,,"КЦСР")))</f>
        <v>Создание условий для осуществления присмотра и ухода за детьми в муниципальных дошкольных образовательных учреждениях, реализующих основную образовательную программу дошкольного образования</v>
      </c>
      <c r="B48" s="53" t="s">
        <v>301</v>
      </c>
      <c r="C48" s="8"/>
      <c r="D48" s="1"/>
      <c r="E48" s="82"/>
      <c r="F48" s="7">
        <f aca="true" t="shared" si="6" ref="F48:I50">F49</f>
        <v>242839.90000000002</v>
      </c>
      <c r="G48" s="7">
        <f t="shared" si="6"/>
        <v>0</v>
      </c>
      <c r="H48" s="43">
        <f t="shared" si="1"/>
        <v>242839.90000000002</v>
      </c>
      <c r="I48" s="7">
        <f t="shared" si="6"/>
        <v>0</v>
      </c>
      <c r="J48" s="43">
        <f t="shared" si="2"/>
        <v>242839.90000000002</v>
      </c>
    </row>
    <row r="49" spans="1:10" ht="12.75">
      <c r="A49" s="41" t="str">
        <f ca="1">IF(ISERROR(MATCH(C49,Код_Раздел,0)),"",INDIRECT(ADDRESS(MATCH(C49,Код_Раздел,0)+1,2,,,"Раздел")))</f>
        <v>Образование</v>
      </c>
      <c r="B49" s="53" t="s">
        <v>301</v>
      </c>
      <c r="C49" s="8" t="s">
        <v>216</v>
      </c>
      <c r="D49" s="1"/>
      <c r="E49" s="82"/>
      <c r="F49" s="7">
        <f t="shared" si="6"/>
        <v>242839.90000000002</v>
      </c>
      <c r="G49" s="7">
        <f t="shared" si="6"/>
        <v>0</v>
      </c>
      <c r="H49" s="43">
        <f t="shared" si="1"/>
        <v>242839.90000000002</v>
      </c>
      <c r="I49" s="7">
        <f t="shared" si="6"/>
        <v>0</v>
      </c>
      <c r="J49" s="43">
        <f t="shared" si="2"/>
        <v>242839.90000000002</v>
      </c>
    </row>
    <row r="50" spans="1:10" ht="12.75">
      <c r="A50" s="10" t="s">
        <v>279</v>
      </c>
      <c r="B50" s="53" t="s">
        <v>301</v>
      </c>
      <c r="C50" s="8" t="s">
        <v>216</v>
      </c>
      <c r="D50" s="1" t="s">
        <v>234</v>
      </c>
      <c r="E50" s="82"/>
      <c r="F50" s="7">
        <f t="shared" si="6"/>
        <v>242839.90000000002</v>
      </c>
      <c r="G50" s="7">
        <f t="shared" si="6"/>
        <v>0</v>
      </c>
      <c r="H50" s="43">
        <f t="shared" si="1"/>
        <v>242839.90000000002</v>
      </c>
      <c r="I50" s="7">
        <f t="shared" si="6"/>
        <v>0</v>
      </c>
      <c r="J50" s="43">
        <f t="shared" si="2"/>
        <v>242839.90000000002</v>
      </c>
    </row>
    <row r="51" spans="1:10" ht="33">
      <c r="A51" s="41" t="str">
        <f ca="1">IF(ISERROR(MATCH(E51,Код_КВР,0)),"",INDIRECT(ADDRESS(MATCH(E51,Код_КВР,0)+1,2,,,"КВР")))</f>
        <v>Предоставление субсидий бюджетным, автономным учреждениям и иным некоммерческим организациям</v>
      </c>
      <c r="B51" s="53" t="s">
        <v>301</v>
      </c>
      <c r="C51" s="8" t="s">
        <v>216</v>
      </c>
      <c r="D51" s="1" t="s">
        <v>234</v>
      </c>
      <c r="E51" s="82">
        <v>600</v>
      </c>
      <c r="F51" s="7">
        <f>F52+F54</f>
        <v>242839.90000000002</v>
      </c>
      <c r="G51" s="7">
        <f>G52+G54</f>
        <v>0</v>
      </c>
      <c r="H51" s="43">
        <f t="shared" si="1"/>
        <v>242839.90000000002</v>
      </c>
      <c r="I51" s="7">
        <f>I52+I54</f>
        <v>0</v>
      </c>
      <c r="J51" s="43">
        <f t="shared" si="2"/>
        <v>242839.90000000002</v>
      </c>
    </row>
    <row r="52" spans="1:10" ht="12.75">
      <c r="A52" s="41" t="str">
        <f ca="1">IF(ISERROR(MATCH(E52,Код_КВР,0)),"",INDIRECT(ADDRESS(MATCH(E52,Код_КВР,0)+1,2,,,"КВР")))</f>
        <v>Субсидии бюджетным учреждениям</v>
      </c>
      <c r="B52" s="53" t="s">
        <v>301</v>
      </c>
      <c r="C52" s="8" t="s">
        <v>216</v>
      </c>
      <c r="D52" s="1" t="s">
        <v>234</v>
      </c>
      <c r="E52" s="82">
        <v>610</v>
      </c>
      <c r="F52" s="7">
        <f>F53</f>
        <v>221390.7</v>
      </c>
      <c r="G52" s="7">
        <f>G53</f>
        <v>0</v>
      </c>
      <c r="H52" s="43">
        <f t="shared" si="1"/>
        <v>221390.7</v>
      </c>
      <c r="I52" s="7">
        <f>I53</f>
        <v>0</v>
      </c>
      <c r="J52" s="43">
        <f t="shared" si="2"/>
        <v>221390.7</v>
      </c>
    </row>
    <row r="53" spans="1:10" ht="49.5">
      <c r="A53" s="41" t="str">
        <f ca="1">IF(ISERROR(MATCH(E53,Код_КВР,0)),"",INDIRECT(ADDRESS(MATCH(E53,Код_КВР,0)+1,2,,,"КВР")))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3" s="53" t="s">
        <v>301</v>
      </c>
      <c r="C53" s="8" t="s">
        <v>216</v>
      </c>
      <c r="D53" s="1" t="s">
        <v>234</v>
      </c>
      <c r="E53" s="82">
        <v>611</v>
      </c>
      <c r="F53" s="7">
        <f>'прил.5'!G525</f>
        <v>221390.7</v>
      </c>
      <c r="G53" s="7">
        <f>'прил.5'!H525</f>
        <v>0</v>
      </c>
      <c r="H53" s="43">
        <f t="shared" si="1"/>
        <v>221390.7</v>
      </c>
      <c r="I53" s="7">
        <f>'прил.5'!J525</f>
        <v>0</v>
      </c>
      <c r="J53" s="43">
        <f t="shared" si="2"/>
        <v>221390.7</v>
      </c>
    </row>
    <row r="54" spans="1:10" ht="12.75">
      <c r="A54" s="41" t="str">
        <f ca="1">IF(ISERROR(MATCH(E54,Код_КВР,0)),"",INDIRECT(ADDRESS(MATCH(E54,Код_КВР,0)+1,2,,,"КВР")))</f>
        <v>Субсидии автономным учреждениям</v>
      </c>
      <c r="B54" s="53" t="s">
        <v>301</v>
      </c>
      <c r="C54" s="8" t="s">
        <v>216</v>
      </c>
      <c r="D54" s="1" t="s">
        <v>234</v>
      </c>
      <c r="E54" s="82">
        <v>620</v>
      </c>
      <c r="F54" s="7">
        <f>F55</f>
        <v>21449.2</v>
      </c>
      <c r="G54" s="7">
        <f>G55</f>
        <v>0</v>
      </c>
      <c r="H54" s="43">
        <f t="shared" si="1"/>
        <v>21449.2</v>
      </c>
      <c r="I54" s="7">
        <f>I55</f>
        <v>0</v>
      </c>
      <c r="J54" s="43">
        <f t="shared" si="2"/>
        <v>21449.2</v>
      </c>
    </row>
    <row r="55" spans="1:10" ht="49.5">
      <c r="A55" s="41" t="str">
        <f ca="1">IF(ISERROR(MATCH(E55,Код_КВР,0)),"",INDIRECT(ADDRESS(MATCH(E55,Код_КВР,0)+1,2,,,"КВР")))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5" s="53" t="s">
        <v>301</v>
      </c>
      <c r="C55" s="8" t="s">
        <v>216</v>
      </c>
      <c r="D55" s="1" t="s">
        <v>234</v>
      </c>
      <c r="E55" s="82">
        <v>621</v>
      </c>
      <c r="F55" s="7">
        <f>'прил.5'!G527</f>
        <v>21449.2</v>
      </c>
      <c r="G55" s="7">
        <f>'прил.5'!H527</f>
        <v>0</v>
      </c>
      <c r="H55" s="43">
        <f t="shared" si="1"/>
        <v>21449.2</v>
      </c>
      <c r="I55" s="7">
        <f>'прил.5'!J527</f>
        <v>0</v>
      </c>
      <c r="J55" s="43">
        <f t="shared" si="2"/>
        <v>21449.2</v>
      </c>
    </row>
    <row r="56" spans="1:10" ht="66">
      <c r="A56" s="41" t="str">
        <f ca="1">IF(ISERROR(MATCH(B56,Код_КЦСР,0)),"",INDIRECT(ADDRESS(MATCH(B56,Код_КЦСР,0)+1,2,,,"КЦСР")))</f>
        <v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v>
      </c>
      <c r="B56" s="53" t="s">
        <v>451</v>
      </c>
      <c r="C56" s="8"/>
      <c r="D56" s="1"/>
      <c r="E56" s="82"/>
      <c r="F56" s="7">
        <f aca="true" t="shared" si="7" ref="F56:I58">F57</f>
        <v>1061249.7</v>
      </c>
      <c r="G56" s="7">
        <f t="shared" si="7"/>
        <v>0</v>
      </c>
      <c r="H56" s="43">
        <f t="shared" si="1"/>
        <v>1061249.7</v>
      </c>
      <c r="I56" s="7">
        <f t="shared" si="7"/>
        <v>0</v>
      </c>
      <c r="J56" s="43">
        <f t="shared" si="2"/>
        <v>1061249.7</v>
      </c>
    </row>
    <row r="57" spans="1:10" ht="12.75">
      <c r="A57" s="41" t="str">
        <f ca="1">IF(ISERROR(MATCH(C57,Код_Раздел,0)),"",INDIRECT(ADDRESS(MATCH(C57,Код_Раздел,0)+1,2,,,"Раздел")))</f>
        <v>Образование</v>
      </c>
      <c r="B57" s="53" t="s">
        <v>451</v>
      </c>
      <c r="C57" s="8" t="s">
        <v>216</v>
      </c>
      <c r="D57" s="1"/>
      <c r="E57" s="82"/>
      <c r="F57" s="7">
        <f t="shared" si="7"/>
        <v>1061249.7</v>
      </c>
      <c r="G57" s="7">
        <f t="shared" si="7"/>
        <v>0</v>
      </c>
      <c r="H57" s="43">
        <f t="shared" si="1"/>
        <v>1061249.7</v>
      </c>
      <c r="I57" s="7">
        <f t="shared" si="7"/>
        <v>0</v>
      </c>
      <c r="J57" s="43">
        <f t="shared" si="2"/>
        <v>1061249.7</v>
      </c>
    </row>
    <row r="58" spans="1:10" ht="12.75">
      <c r="A58" s="10" t="s">
        <v>279</v>
      </c>
      <c r="B58" s="53" t="s">
        <v>451</v>
      </c>
      <c r="C58" s="8" t="s">
        <v>216</v>
      </c>
      <c r="D58" s="1" t="s">
        <v>234</v>
      </c>
      <c r="E58" s="82"/>
      <c r="F58" s="7">
        <f t="shared" si="7"/>
        <v>1061249.7</v>
      </c>
      <c r="G58" s="7">
        <f t="shared" si="7"/>
        <v>0</v>
      </c>
      <c r="H58" s="43">
        <f t="shared" si="1"/>
        <v>1061249.7</v>
      </c>
      <c r="I58" s="7">
        <f t="shared" si="7"/>
        <v>0</v>
      </c>
      <c r="J58" s="43">
        <f t="shared" si="2"/>
        <v>1061249.7</v>
      </c>
    </row>
    <row r="59" spans="1:10" ht="33">
      <c r="A59" s="41" t="str">
        <f ca="1">IF(ISERROR(MATCH(E59,Код_КВР,0)),"",INDIRECT(ADDRESS(MATCH(E59,Код_КВР,0)+1,2,,,"КВР")))</f>
        <v>Предоставление субсидий бюджетным, автономным учреждениям и иным некоммерческим организациям</v>
      </c>
      <c r="B59" s="53" t="s">
        <v>451</v>
      </c>
      <c r="C59" s="8" t="s">
        <v>216</v>
      </c>
      <c r="D59" s="1" t="s">
        <v>234</v>
      </c>
      <c r="E59" s="82">
        <v>600</v>
      </c>
      <c r="F59" s="7">
        <f>F60+F62</f>
        <v>1061249.7</v>
      </c>
      <c r="G59" s="7">
        <f>G60+G62</f>
        <v>0</v>
      </c>
      <c r="H59" s="43">
        <f t="shared" si="1"/>
        <v>1061249.7</v>
      </c>
      <c r="I59" s="7">
        <f>I60+I62</f>
        <v>0</v>
      </c>
      <c r="J59" s="43">
        <f t="shared" si="2"/>
        <v>1061249.7</v>
      </c>
    </row>
    <row r="60" spans="1:10" ht="12.75">
      <c r="A60" s="41" t="str">
        <f ca="1">IF(ISERROR(MATCH(E60,Код_КВР,0)),"",INDIRECT(ADDRESS(MATCH(E60,Код_КВР,0)+1,2,,,"КВР")))</f>
        <v>Субсидии бюджетным учреждениям</v>
      </c>
      <c r="B60" s="53" t="s">
        <v>451</v>
      </c>
      <c r="C60" s="8" t="s">
        <v>216</v>
      </c>
      <c r="D60" s="1" t="s">
        <v>234</v>
      </c>
      <c r="E60" s="82">
        <v>610</v>
      </c>
      <c r="F60" s="7">
        <f>F61</f>
        <v>997794.8</v>
      </c>
      <c r="G60" s="7">
        <f>G61</f>
        <v>0</v>
      </c>
      <c r="H60" s="43">
        <f t="shared" si="1"/>
        <v>997794.8</v>
      </c>
      <c r="I60" s="7">
        <f>I61</f>
        <v>0</v>
      </c>
      <c r="J60" s="43">
        <f t="shared" si="2"/>
        <v>997794.8</v>
      </c>
    </row>
    <row r="61" spans="1:10" ht="49.5">
      <c r="A61" s="41" t="str">
        <f ca="1">IF(ISERROR(MATCH(E61,Код_КВР,0)),"",INDIRECT(ADDRESS(MATCH(E61,Код_КВР,0)+1,2,,,"КВР")))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1" s="53" t="s">
        <v>451</v>
      </c>
      <c r="C61" s="8" t="s">
        <v>216</v>
      </c>
      <c r="D61" s="1" t="s">
        <v>234</v>
      </c>
      <c r="E61" s="82">
        <v>611</v>
      </c>
      <c r="F61" s="7">
        <f>'прил.5'!G531</f>
        <v>997794.8</v>
      </c>
      <c r="G61" s="7">
        <f>'прил.5'!H531</f>
        <v>0</v>
      </c>
      <c r="H61" s="43">
        <f t="shared" si="1"/>
        <v>997794.8</v>
      </c>
      <c r="I61" s="7">
        <f>'прил.5'!J531</f>
        <v>0</v>
      </c>
      <c r="J61" s="43">
        <f t="shared" si="2"/>
        <v>997794.8</v>
      </c>
    </row>
    <row r="62" spans="1:10" ht="12.75">
      <c r="A62" s="41" t="str">
        <f ca="1">IF(ISERROR(MATCH(E62,Код_КВР,0)),"",INDIRECT(ADDRESS(MATCH(E62,Код_КВР,0)+1,2,,,"КВР")))</f>
        <v>Субсидии автономным учреждениям</v>
      </c>
      <c r="B62" s="53" t="s">
        <v>451</v>
      </c>
      <c r="C62" s="8" t="s">
        <v>216</v>
      </c>
      <c r="D62" s="1" t="s">
        <v>234</v>
      </c>
      <c r="E62" s="82">
        <v>620</v>
      </c>
      <c r="F62" s="7">
        <f>F63</f>
        <v>63454.9</v>
      </c>
      <c r="G62" s="7">
        <f>G63</f>
        <v>0</v>
      </c>
      <c r="H62" s="43">
        <f t="shared" si="1"/>
        <v>63454.9</v>
      </c>
      <c r="I62" s="7">
        <f>I63</f>
        <v>0</v>
      </c>
      <c r="J62" s="43">
        <f t="shared" si="2"/>
        <v>63454.9</v>
      </c>
    </row>
    <row r="63" spans="1:10" ht="49.5">
      <c r="A63" s="41" t="str">
        <f ca="1">IF(ISERROR(MATCH(E63,Код_КВР,0)),"",INDIRECT(ADDRESS(MATCH(E63,Код_КВР,0)+1,2,,,"КВР")))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63" s="53" t="s">
        <v>451</v>
      </c>
      <c r="C63" s="8" t="s">
        <v>216</v>
      </c>
      <c r="D63" s="1" t="s">
        <v>234</v>
      </c>
      <c r="E63" s="82">
        <v>621</v>
      </c>
      <c r="F63" s="7">
        <f>'прил.5'!G533</f>
        <v>63454.9</v>
      </c>
      <c r="G63" s="7">
        <f>'прил.5'!H533</f>
        <v>0</v>
      </c>
      <c r="H63" s="43">
        <f t="shared" si="1"/>
        <v>63454.9</v>
      </c>
      <c r="I63" s="7">
        <f>'прил.5'!J533</f>
        <v>0</v>
      </c>
      <c r="J63" s="43">
        <f t="shared" si="2"/>
        <v>63454.9</v>
      </c>
    </row>
    <row r="64" spans="1:10" ht="66">
      <c r="A64" s="41" t="str">
        <f ca="1">IF(ISERROR(MATCH(B64,Код_КЦСР,0)),"",INDIRECT(ADDRESS(MATCH(B64,Код_КЦСР,0)+1,2,,,"КЦСР")))</f>
        <v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v>
      </c>
      <c r="B64" s="53" t="s">
        <v>453</v>
      </c>
      <c r="C64" s="8"/>
      <c r="D64" s="1"/>
      <c r="E64" s="82"/>
      <c r="F64" s="7">
        <f aca="true" t="shared" si="8" ref="F64:I68">F65</f>
        <v>63969.3</v>
      </c>
      <c r="G64" s="7">
        <f t="shared" si="8"/>
        <v>0</v>
      </c>
      <c r="H64" s="43">
        <f t="shared" si="1"/>
        <v>63969.3</v>
      </c>
      <c r="I64" s="7">
        <f t="shared" si="8"/>
        <v>0</v>
      </c>
      <c r="J64" s="43">
        <f t="shared" si="2"/>
        <v>63969.3</v>
      </c>
    </row>
    <row r="65" spans="1:10" ht="12.75">
      <c r="A65" s="41" t="str">
        <f ca="1">IF(ISERROR(MATCH(C65,Код_Раздел,0)),"",INDIRECT(ADDRESS(MATCH(C65,Код_Раздел,0)+1,2,,,"Раздел")))</f>
        <v>Социальная политика</v>
      </c>
      <c r="B65" s="53" t="s">
        <v>453</v>
      </c>
      <c r="C65" s="8" t="s">
        <v>209</v>
      </c>
      <c r="D65" s="1"/>
      <c r="E65" s="82"/>
      <c r="F65" s="7">
        <f t="shared" si="8"/>
        <v>63969.3</v>
      </c>
      <c r="G65" s="7">
        <f t="shared" si="8"/>
        <v>0</v>
      </c>
      <c r="H65" s="43">
        <f t="shared" si="1"/>
        <v>63969.3</v>
      </c>
      <c r="I65" s="7">
        <f t="shared" si="8"/>
        <v>0</v>
      </c>
      <c r="J65" s="43">
        <f t="shared" si="2"/>
        <v>63969.3</v>
      </c>
    </row>
    <row r="66" spans="1:10" ht="12.75">
      <c r="A66" s="11" t="s">
        <v>225</v>
      </c>
      <c r="B66" s="53" t="s">
        <v>453</v>
      </c>
      <c r="C66" s="8" t="s">
        <v>209</v>
      </c>
      <c r="D66" s="1" t="s">
        <v>237</v>
      </c>
      <c r="E66" s="82"/>
      <c r="F66" s="7">
        <f t="shared" si="8"/>
        <v>63969.3</v>
      </c>
      <c r="G66" s="7">
        <f t="shared" si="8"/>
        <v>0</v>
      </c>
      <c r="H66" s="43">
        <f t="shared" si="1"/>
        <v>63969.3</v>
      </c>
      <c r="I66" s="7">
        <f t="shared" si="8"/>
        <v>0</v>
      </c>
      <c r="J66" s="43">
        <f t="shared" si="2"/>
        <v>63969.3</v>
      </c>
    </row>
    <row r="67" spans="1:10" ht="12.75">
      <c r="A67" s="41" t="str">
        <f ca="1">IF(ISERROR(MATCH(E67,Код_КВР,0)),"",INDIRECT(ADDRESS(MATCH(E67,Код_КВР,0)+1,2,,,"КВР")))</f>
        <v>Социальное обеспечение и иные выплаты населению</v>
      </c>
      <c r="B67" s="53" t="s">
        <v>453</v>
      </c>
      <c r="C67" s="8" t="s">
        <v>209</v>
      </c>
      <c r="D67" s="1" t="s">
        <v>237</v>
      </c>
      <c r="E67" s="82">
        <v>300</v>
      </c>
      <c r="F67" s="7">
        <f t="shared" si="8"/>
        <v>63969.3</v>
      </c>
      <c r="G67" s="7">
        <f t="shared" si="8"/>
        <v>0</v>
      </c>
      <c r="H67" s="43">
        <f t="shared" si="1"/>
        <v>63969.3</v>
      </c>
      <c r="I67" s="7">
        <f t="shared" si="8"/>
        <v>0</v>
      </c>
      <c r="J67" s="43">
        <f t="shared" si="2"/>
        <v>63969.3</v>
      </c>
    </row>
    <row r="68" spans="1:10" ht="33">
      <c r="A68" s="41" t="str">
        <f ca="1">IF(ISERROR(MATCH(E68,Код_КВР,0)),"",INDIRECT(ADDRESS(MATCH(E68,Код_КВР,0)+1,2,,,"КВР")))</f>
        <v>Социальные выплаты гражданам, кроме публичных нормативных социальных выплат</v>
      </c>
      <c r="B68" s="53" t="s">
        <v>453</v>
      </c>
      <c r="C68" s="8" t="s">
        <v>209</v>
      </c>
      <c r="D68" s="1" t="s">
        <v>237</v>
      </c>
      <c r="E68" s="82">
        <v>320</v>
      </c>
      <c r="F68" s="7">
        <f t="shared" si="8"/>
        <v>63969.3</v>
      </c>
      <c r="G68" s="7">
        <f t="shared" si="8"/>
        <v>0</v>
      </c>
      <c r="H68" s="43">
        <f t="shared" si="1"/>
        <v>63969.3</v>
      </c>
      <c r="I68" s="7">
        <f t="shared" si="8"/>
        <v>0</v>
      </c>
      <c r="J68" s="43">
        <f t="shared" si="2"/>
        <v>63969.3</v>
      </c>
    </row>
    <row r="69" spans="1:10" ht="33">
      <c r="A69" s="41" t="str">
        <f ca="1">IF(ISERROR(MATCH(E69,Код_КВР,0)),"",INDIRECT(ADDRESS(MATCH(E69,Код_КВР,0)+1,2,,,"КВР")))</f>
        <v>Пособия, компенсации и иные социальные выплаты гражданам, кроме публичных нормативных обязательств</v>
      </c>
      <c r="B69" s="53" t="s">
        <v>453</v>
      </c>
      <c r="C69" s="8" t="s">
        <v>209</v>
      </c>
      <c r="D69" s="1" t="s">
        <v>237</v>
      </c>
      <c r="E69" s="82">
        <v>321</v>
      </c>
      <c r="F69" s="7">
        <f>'прил.5'!G751</f>
        <v>63969.3</v>
      </c>
      <c r="G69" s="7">
        <f>'прил.5'!H751</f>
        <v>0</v>
      </c>
      <c r="H69" s="43">
        <f t="shared" si="1"/>
        <v>63969.3</v>
      </c>
      <c r="I69" s="7">
        <f>'прил.5'!J751</f>
        <v>0</v>
      </c>
      <c r="J69" s="43">
        <f t="shared" si="2"/>
        <v>63969.3</v>
      </c>
    </row>
    <row r="70" spans="1:10" ht="12.75">
      <c r="A70" s="41" t="str">
        <f ca="1">IF(ISERROR(MATCH(B70,Код_КЦСР,0)),"",INDIRECT(ADDRESS(MATCH(B70,Код_КЦСР,0)+1,2,,,"КЦСР")))</f>
        <v>Общее образование</v>
      </c>
      <c r="B70" s="53" t="s">
        <v>302</v>
      </c>
      <c r="C70" s="8"/>
      <c r="D70" s="1"/>
      <c r="E70" s="82"/>
      <c r="F70" s="7">
        <f>F71+F79+F85+F91+F99+F105</f>
        <v>1347878.2</v>
      </c>
      <c r="G70" s="7">
        <f>G71+G79+G85+G91+G99+G105</f>
        <v>0</v>
      </c>
      <c r="H70" s="43">
        <f t="shared" si="1"/>
        <v>1347878.2</v>
      </c>
      <c r="I70" s="7">
        <f>I71+I79+I85+I91+I99+I105</f>
        <v>0</v>
      </c>
      <c r="J70" s="43">
        <f t="shared" si="2"/>
        <v>1347878.2</v>
      </c>
    </row>
    <row r="71" spans="1:10" ht="49.5">
      <c r="A71" s="41" t="str">
        <f ca="1">IF(ISERROR(MATCH(B71,Код_КЦСР,0)),"",INDIRECT(ADDRESS(MATCH(B71,Код_КЦСР,0)+1,2,,,"КЦСР")))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v>
      </c>
      <c r="B71" s="53" t="s">
        <v>303</v>
      </c>
      <c r="C71" s="8"/>
      <c r="D71" s="1"/>
      <c r="E71" s="82"/>
      <c r="F71" s="7">
        <f aca="true" t="shared" si="9" ref="F71:I73">F72</f>
        <v>159038.2</v>
      </c>
      <c r="G71" s="7">
        <f t="shared" si="9"/>
        <v>0</v>
      </c>
      <c r="H71" s="43">
        <f t="shared" si="1"/>
        <v>159038.2</v>
      </c>
      <c r="I71" s="7">
        <f t="shared" si="9"/>
        <v>0</v>
      </c>
      <c r="J71" s="43">
        <f t="shared" si="2"/>
        <v>159038.2</v>
      </c>
    </row>
    <row r="72" spans="1:10" ht="12.75">
      <c r="A72" s="41" t="str">
        <f ca="1">IF(ISERROR(MATCH(C72,Код_Раздел,0)),"",INDIRECT(ADDRESS(MATCH(C72,Код_Раздел,0)+1,2,,,"Раздел")))</f>
        <v>Образование</v>
      </c>
      <c r="B72" s="53" t="s">
        <v>303</v>
      </c>
      <c r="C72" s="8" t="s">
        <v>216</v>
      </c>
      <c r="D72" s="1"/>
      <c r="E72" s="82"/>
      <c r="F72" s="7">
        <f t="shared" si="9"/>
        <v>159038.2</v>
      </c>
      <c r="G72" s="7">
        <f t="shared" si="9"/>
        <v>0</v>
      </c>
      <c r="H72" s="43">
        <f t="shared" si="1"/>
        <v>159038.2</v>
      </c>
      <c r="I72" s="7">
        <f t="shared" si="9"/>
        <v>0</v>
      </c>
      <c r="J72" s="43">
        <f t="shared" si="2"/>
        <v>159038.2</v>
      </c>
    </row>
    <row r="73" spans="1:10" ht="12.75">
      <c r="A73" s="10" t="s">
        <v>271</v>
      </c>
      <c r="B73" s="53" t="s">
        <v>303</v>
      </c>
      <c r="C73" s="8" t="s">
        <v>216</v>
      </c>
      <c r="D73" s="1" t="s">
        <v>235</v>
      </c>
      <c r="E73" s="82"/>
      <c r="F73" s="7">
        <f t="shared" si="9"/>
        <v>159038.2</v>
      </c>
      <c r="G73" s="7">
        <f t="shared" si="9"/>
        <v>0</v>
      </c>
      <c r="H73" s="43">
        <f t="shared" si="1"/>
        <v>159038.2</v>
      </c>
      <c r="I73" s="7">
        <f t="shared" si="9"/>
        <v>0</v>
      </c>
      <c r="J73" s="43">
        <f t="shared" si="2"/>
        <v>159038.2</v>
      </c>
    </row>
    <row r="74" spans="1:10" ht="33">
      <c r="A74" s="41" t="str">
        <f ca="1">IF(ISERROR(MATCH(E74,Код_КВР,0)),"",INDIRECT(ADDRESS(MATCH(E74,Код_КВР,0)+1,2,,,"КВР")))</f>
        <v>Предоставление субсидий бюджетным, автономным учреждениям и иным некоммерческим организациям</v>
      </c>
      <c r="B74" s="53" t="s">
        <v>303</v>
      </c>
      <c r="C74" s="8" t="s">
        <v>216</v>
      </c>
      <c r="D74" s="1" t="s">
        <v>235</v>
      </c>
      <c r="E74" s="82">
        <v>600</v>
      </c>
      <c r="F74" s="7">
        <f>F75+F77</f>
        <v>159038.2</v>
      </c>
      <c r="G74" s="7">
        <f>G75+G77</f>
        <v>0</v>
      </c>
      <c r="H74" s="43">
        <f t="shared" si="1"/>
        <v>159038.2</v>
      </c>
      <c r="I74" s="7">
        <f>I75+I77</f>
        <v>0</v>
      </c>
      <c r="J74" s="43">
        <f t="shared" si="2"/>
        <v>159038.2</v>
      </c>
    </row>
    <row r="75" spans="1:10" ht="12.75">
      <c r="A75" s="41" t="str">
        <f ca="1">IF(ISERROR(MATCH(E75,Код_КВР,0)),"",INDIRECT(ADDRESS(MATCH(E75,Код_КВР,0)+1,2,,,"КВР")))</f>
        <v>Субсидии бюджетным учреждениям</v>
      </c>
      <c r="B75" s="53" t="s">
        <v>303</v>
      </c>
      <c r="C75" s="8" t="s">
        <v>216</v>
      </c>
      <c r="D75" s="1" t="s">
        <v>235</v>
      </c>
      <c r="E75" s="82">
        <v>610</v>
      </c>
      <c r="F75" s="7">
        <f>F76</f>
        <v>155778.5</v>
      </c>
      <c r="G75" s="7">
        <f>G76</f>
        <v>0</v>
      </c>
      <c r="H75" s="43">
        <f t="shared" si="1"/>
        <v>155778.5</v>
      </c>
      <c r="I75" s="7">
        <f>I76</f>
        <v>0</v>
      </c>
      <c r="J75" s="43">
        <f t="shared" si="2"/>
        <v>155778.5</v>
      </c>
    </row>
    <row r="76" spans="1:10" ht="49.5">
      <c r="A76" s="41" t="str">
        <f ca="1">IF(ISERROR(MATCH(E76,Код_КВР,0)),"",INDIRECT(ADDRESS(MATCH(E76,Код_КВР,0)+1,2,,,"КВР")))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76" s="53" t="s">
        <v>303</v>
      </c>
      <c r="C76" s="8" t="s">
        <v>216</v>
      </c>
      <c r="D76" s="1" t="s">
        <v>235</v>
      </c>
      <c r="E76" s="82">
        <v>611</v>
      </c>
      <c r="F76" s="7">
        <f>'прил.5'!G559</f>
        <v>155778.5</v>
      </c>
      <c r="G76" s="7">
        <f>'прил.5'!H559</f>
        <v>0</v>
      </c>
      <c r="H76" s="43">
        <f t="shared" si="1"/>
        <v>155778.5</v>
      </c>
      <c r="I76" s="7">
        <f>'прил.5'!J559</f>
        <v>0</v>
      </c>
      <c r="J76" s="43">
        <f t="shared" si="2"/>
        <v>155778.5</v>
      </c>
    </row>
    <row r="77" spans="1:10" ht="12.75">
      <c r="A77" s="41" t="str">
        <f ca="1">IF(ISERROR(MATCH(E77,Код_КВР,0)),"",INDIRECT(ADDRESS(MATCH(E77,Код_КВР,0)+1,2,,,"КВР")))</f>
        <v>Субсидии автономным учреждениям</v>
      </c>
      <c r="B77" s="53" t="s">
        <v>303</v>
      </c>
      <c r="C77" s="8" t="s">
        <v>216</v>
      </c>
      <c r="D77" s="1" t="s">
        <v>235</v>
      </c>
      <c r="E77" s="82">
        <v>620</v>
      </c>
      <c r="F77" s="7">
        <f>F78</f>
        <v>3259.7</v>
      </c>
      <c r="G77" s="7">
        <f>G78</f>
        <v>0</v>
      </c>
      <c r="H77" s="43">
        <f t="shared" si="1"/>
        <v>3259.7</v>
      </c>
      <c r="I77" s="7">
        <f>I78</f>
        <v>0</v>
      </c>
      <c r="J77" s="43">
        <f t="shared" si="2"/>
        <v>3259.7</v>
      </c>
    </row>
    <row r="78" spans="1:10" ht="49.5">
      <c r="A78" s="41" t="str">
        <f ca="1">IF(ISERROR(MATCH(E78,Код_КВР,0)),"",INDIRECT(ADDRESS(MATCH(E78,Код_КВР,0)+1,2,,,"КВР")))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78" s="53" t="s">
        <v>303</v>
      </c>
      <c r="C78" s="8" t="s">
        <v>216</v>
      </c>
      <c r="D78" s="1" t="s">
        <v>235</v>
      </c>
      <c r="E78" s="82">
        <v>621</v>
      </c>
      <c r="F78" s="7">
        <f>'прил.5'!G561</f>
        <v>3259.7</v>
      </c>
      <c r="G78" s="7">
        <f>'прил.5'!H561</f>
        <v>0</v>
      </c>
      <c r="H78" s="43">
        <f t="shared" si="1"/>
        <v>3259.7</v>
      </c>
      <c r="I78" s="7">
        <f>'прил.5'!J561</f>
        <v>0</v>
      </c>
      <c r="J78" s="43">
        <f t="shared" si="2"/>
        <v>3259.7</v>
      </c>
    </row>
    <row r="79" spans="1:10" ht="82.5">
      <c r="A79" s="41" t="str">
        <f ca="1">IF(ISERROR(MATCH(B79,Код_КЦСР,0)),"",INDIRECT(ADDRESS(MATCH(B79,Код_КЦСР,0)+1,2,,,"КЦСР")))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v>
      </c>
      <c r="B79" s="53" t="s">
        <v>304</v>
      </c>
      <c r="C79" s="8"/>
      <c r="D79" s="1"/>
      <c r="E79" s="82"/>
      <c r="F79" s="7">
        <f aca="true" t="shared" si="10" ref="F79:I83">F80</f>
        <v>8367.7</v>
      </c>
      <c r="G79" s="7">
        <f t="shared" si="10"/>
        <v>0</v>
      </c>
      <c r="H79" s="43">
        <f t="shared" si="1"/>
        <v>8367.7</v>
      </c>
      <c r="I79" s="7">
        <f t="shared" si="10"/>
        <v>0</v>
      </c>
      <c r="J79" s="43">
        <f t="shared" si="2"/>
        <v>8367.7</v>
      </c>
    </row>
    <row r="80" spans="1:10" ht="12.75">
      <c r="A80" s="41" t="str">
        <f ca="1">IF(ISERROR(MATCH(C80,Код_Раздел,0)),"",INDIRECT(ADDRESS(MATCH(C80,Код_Раздел,0)+1,2,,,"Раздел")))</f>
        <v>Образование</v>
      </c>
      <c r="B80" s="53" t="s">
        <v>304</v>
      </c>
      <c r="C80" s="8" t="s">
        <v>216</v>
      </c>
      <c r="D80" s="1"/>
      <c r="E80" s="82"/>
      <c r="F80" s="7">
        <f t="shared" si="10"/>
        <v>8367.7</v>
      </c>
      <c r="G80" s="7">
        <f t="shared" si="10"/>
        <v>0</v>
      </c>
      <c r="H80" s="43">
        <f t="shared" si="1"/>
        <v>8367.7</v>
      </c>
      <c r="I80" s="7">
        <f t="shared" si="10"/>
        <v>0</v>
      </c>
      <c r="J80" s="43">
        <f t="shared" si="2"/>
        <v>8367.7</v>
      </c>
    </row>
    <row r="81" spans="1:10" ht="12.75">
      <c r="A81" s="10" t="s">
        <v>271</v>
      </c>
      <c r="B81" s="53" t="s">
        <v>304</v>
      </c>
      <c r="C81" s="8" t="s">
        <v>216</v>
      </c>
      <c r="D81" s="1" t="s">
        <v>235</v>
      </c>
      <c r="E81" s="82"/>
      <c r="F81" s="7">
        <f t="shared" si="10"/>
        <v>8367.7</v>
      </c>
      <c r="G81" s="7">
        <f t="shared" si="10"/>
        <v>0</v>
      </c>
      <c r="H81" s="43">
        <f t="shared" si="1"/>
        <v>8367.7</v>
      </c>
      <c r="I81" s="7">
        <f t="shared" si="10"/>
        <v>0</v>
      </c>
      <c r="J81" s="43">
        <f t="shared" si="2"/>
        <v>8367.7</v>
      </c>
    </row>
    <row r="82" spans="1:10" ht="33">
      <c r="A82" s="41" t="str">
        <f ca="1">IF(ISERROR(MATCH(E82,Код_КВР,0)),"",INDIRECT(ADDRESS(MATCH(E82,Код_КВР,0)+1,2,,,"КВР")))</f>
        <v>Предоставление субсидий бюджетным, автономным учреждениям и иным некоммерческим организациям</v>
      </c>
      <c r="B82" s="53" t="s">
        <v>304</v>
      </c>
      <c r="C82" s="8" t="s">
        <v>216</v>
      </c>
      <c r="D82" s="1" t="s">
        <v>235</v>
      </c>
      <c r="E82" s="82">
        <v>600</v>
      </c>
      <c r="F82" s="7">
        <f t="shared" si="10"/>
        <v>8367.7</v>
      </c>
      <c r="G82" s="7">
        <f t="shared" si="10"/>
        <v>0</v>
      </c>
      <c r="H82" s="43">
        <f t="shared" si="1"/>
        <v>8367.7</v>
      </c>
      <c r="I82" s="7">
        <f t="shared" si="10"/>
        <v>0</v>
      </c>
      <c r="J82" s="43">
        <f t="shared" si="2"/>
        <v>8367.7</v>
      </c>
    </row>
    <row r="83" spans="1:10" ht="12.75">
      <c r="A83" s="41" t="str">
        <f ca="1">IF(ISERROR(MATCH(E83,Код_КВР,0)),"",INDIRECT(ADDRESS(MATCH(E83,Код_КВР,0)+1,2,,,"КВР")))</f>
        <v>Субсидии бюджетным учреждениям</v>
      </c>
      <c r="B83" s="53" t="s">
        <v>304</v>
      </c>
      <c r="C83" s="8" t="s">
        <v>216</v>
      </c>
      <c r="D83" s="1" t="s">
        <v>235</v>
      </c>
      <c r="E83" s="82">
        <v>610</v>
      </c>
      <c r="F83" s="7">
        <f t="shared" si="10"/>
        <v>8367.7</v>
      </c>
      <c r="G83" s="7">
        <f t="shared" si="10"/>
        <v>0</v>
      </c>
      <c r="H83" s="43">
        <f t="shared" si="1"/>
        <v>8367.7</v>
      </c>
      <c r="I83" s="7">
        <f t="shared" si="10"/>
        <v>0</v>
      </c>
      <c r="J83" s="43">
        <f t="shared" si="2"/>
        <v>8367.7</v>
      </c>
    </row>
    <row r="84" spans="1:10" ht="49.5">
      <c r="A84" s="41" t="str">
        <f ca="1">IF(ISERROR(MATCH(E84,Код_КВР,0)),"",INDIRECT(ADDRESS(MATCH(E84,Код_КВР,0)+1,2,,,"КВР")))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4" s="53" t="s">
        <v>304</v>
      </c>
      <c r="C84" s="8" t="s">
        <v>216</v>
      </c>
      <c r="D84" s="1" t="s">
        <v>235</v>
      </c>
      <c r="E84" s="82">
        <v>611</v>
      </c>
      <c r="F84" s="7">
        <f>'прил.5'!G565</f>
        <v>8367.7</v>
      </c>
      <c r="G84" s="7">
        <f>'прил.5'!H565</f>
        <v>0</v>
      </c>
      <c r="H84" s="43">
        <f t="shared" si="1"/>
        <v>8367.7</v>
      </c>
      <c r="I84" s="7">
        <f>'прил.5'!J565</f>
        <v>0</v>
      </c>
      <c r="J84" s="43">
        <f t="shared" si="2"/>
        <v>8367.7</v>
      </c>
    </row>
    <row r="85" spans="1:10" ht="33">
      <c r="A85" s="41" t="str">
        <f ca="1">IF(ISERROR(MATCH(B85,Код_КЦСР,0)),"",INDIRECT(ADDRESS(MATCH(B85,Код_КЦСР,0)+1,2,,,"КЦСР")))</f>
        <v>Формирование комплексной системы выявления, развития и поддержки одаренных детей и молодых талантов</v>
      </c>
      <c r="B85" s="53" t="s">
        <v>305</v>
      </c>
      <c r="C85" s="8"/>
      <c r="D85" s="1"/>
      <c r="E85" s="82"/>
      <c r="F85" s="7">
        <f aca="true" t="shared" si="11" ref="F85:I87">F86</f>
        <v>458</v>
      </c>
      <c r="G85" s="7">
        <f t="shared" si="11"/>
        <v>0</v>
      </c>
      <c r="H85" s="43">
        <f t="shared" si="1"/>
        <v>458</v>
      </c>
      <c r="I85" s="7">
        <f t="shared" si="11"/>
        <v>0</v>
      </c>
      <c r="J85" s="43">
        <f aca="true" t="shared" si="12" ref="J85:J148">H85+I85</f>
        <v>458</v>
      </c>
    </row>
    <row r="86" spans="1:10" ht="12.75">
      <c r="A86" s="41" t="str">
        <f ca="1">IF(ISERROR(MATCH(C86,Код_Раздел,0)),"",INDIRECT(ADDRESS(MATCH(C86,Код_Раздел,0)+1,2,,,"Раздел")))</f>
        <v>Образование</v>
      </c>
      <c r="B86" s="53" t="s">
        <v>305</v>
      </c>
      <c r="C86" s="8" t="s">
        <v>216</v>
      </c>
      <c r="D86" s="1"/>
      <c r="E86" s="82"/>
      <c r="F86" s="7">
        <f t="shared" si="11"/>
        <v>458</v>
      </c>
      <c r="G86" s="7">
        <f t="shared" si="11"/>
        <v>0</v>
      </c>
      <c r="H86" s="43">
        <f t="shared" si="1"/>
        <v>458</v>
      </c>
      <c r="I86" s="7">
        <f t="shared" si="11"/>
        <v>0</v>
      </c>
      <c r="J86" s="43">
        <f t="shared" si="12"/>
        <v>458</v>
      </c>
    </row>
    <row r="87" spans="1:10" ht="12.75">
      <c r="A87" s="10" t="s">
        <v>271</v>
      </c>
      <c r="B87" s="53" t="s">
        <v>305</v>
      </c>
      <c r="C87" s="8" t="s">
        <v>216</v>
      </c>
      <c r="D87" s="1" t="s">
        <v>235</v>
      </c>
      <c r="E87" s="82"/>
      <c r="F87" s="7">
        <f t="shared" si="11"/>
        <v>458</v>
      </c>
      <c r="G87" s="7">
        <f t="shared" si="11"/>
        <v>0</v>
      </c>
      <c r="H87" s="43">
        <f aca="true" t="shared" si="13" ref="H87:H156">F87+G87</f>
        <v>458</v>
      </c>
      <c r="I87" s="7">
        <f t="shared" si="11"/>
        <v>0</v>
      </c>
      <c r="J87" s="43">
        <f t="shared" si="12"/>
        <v>458</v>
      </c>
    </row>
    <row r="88" spans="1:10" ht="12.75">
      <c r="A88" s="41" t="str">
        <f ca="1">IF(ISERROR(MATCH(E88,Код_КВР,0)),"",INDIRECT(ADDRESS(MATCH(E88,Код_КВР,0)+1,2,,,"КВР")))</f>
        <v>Социальное обеспечение и иные выплаты населению</v>
      </c>
      <c r="B88" s="53" t="s">
        <v>305</v>
      </c>
      <c r="C88" s="8" t="s">
        <v>216</v>
      </c>
      <c r="D88" s="1" t="s">
        <v>235</v>
      </c>
      <c r="E88" s="82">
        <v>300</v>
      </c>
      <c r="F88" s="7">
        <f>SUM(F89:F90)</f>
        <v>458</v>
      </c>
      <c r="G88" s="7">
        <f>SUM(G89:G90)</f>
        <v>0</v>
      </c>
      <c r="H88" s="43">
        <f t="shared" si="13"/>
        <v>458</v>
      </c>
      <c r="I88" s="7">
        <f>SUM(I89:I90)</f>
        <v>0</v>
      </c>
      <c r="J88" s="43">
        <f t="shared" si="12"/>
        <v>458</v>
      </c>
    </row>
    <row r="89" spans="1:10" ht="12.75">
      <c r="A89" s="41" t="str">
        <f ca="1">IF(ISERROR(MATCH(E89,Код_КВР,0)),"",INDIRECT(ADDRESS(MATCH(E89,Код_КВР,0)+1,2,,,"КВР")))</f>
        <v>Стипендии</v>
      </c>
      <c r="B89" s="53" t="s">
        <v>305</v>
      </c>
      <c r="C89" s="8" t="s">
        <v>216</v>
      </c>
      <c r="D89" s="1" t="s">
        <v>235</v>
      </c>
      <c r="E89" s="82">
        <v>340</v>
      </c>
      <c r="F89" s="7">
        <f>'прил.5'!G568</f>
        <v>200</v>
      </c>
      <c r="G89" s="7">
        <f>'прил.5'!H568</f>
        <v>0</v>
      </c>
      <c r="H89" s="43">
        <f t="shared" si="13"/>
        <v>200</v>
      </c>
      <c r="I89" s="7">
        <f>'прил.5'!J568</f>
        <v>0</v>
      </c>
      <c r="J89" s="43">
        <f t="shared" si="12"/>
        <v>200</v>
      </c>
    </row>
    <row r="90" spans="1:10" ht="12.75">
      <c r="A90" s="41" t="str">
        <f ca="1">IF(ISERROR(MATCH(E90,Код_КВР,0)),"",INDIRECT(ADDRESS(MATCH(E90,Код_КВР,0)+1,2,,,"КВР")))</f>
        <v>Премии и гранты</v>
      </c>
      <c r="B90" s="53" t="s">
        <v>305</v>
      </c>
      <c r="C90" s="8" t="s">
        <v>216</v>
      </c>
      <c r="D90" s="1" t="s">
        <v>235</v>
      </c>
      <c r="E90" s="82">
        <v>350</v>
      </c>
      <c r="F90" s="7">
        <f>'прил.5'!G569</f>
        <v>258</v>
      </c>
      <c r="G90" s="7">
        <f>'прил.5'!H569</f>
        <v>0</v>
      </c>
      <c r="H90" s="43">
        <f t="shared" si="13"/>
        <v>258</v>
      </c>
      <c r="I90" s="7">
        <f>'прил.5'!J569</f>
        <v>0</v>
      </c>
      <c r="J90" s="43">
        <f t="shared" si="12"/>
        <v>258</v>
      </c>
    </row>
    <row r="91" spans="1:10" ht="66">
      <c r="A91" s="41" t="str">
        <f ca="1">IF(ISERROR(MATCH(B91,Код_КЦСР,0)),"",INDIRECT(ADDRESS(MATCH(B91,Код_КЦСР,0)+1,2,,,"КЦСР")))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v>
      </c>
      <c r="B91" s="53" t="s">
        <v>462</v>
      </c>
      <c r="C91" s="8"/>
      <c r="D91" s="1"/>
      <c r="E91" s="82"/>
      <c r="F91" s="7">
        <f aca="true" t="shared" si="14" ref="F91:I93">F92</f>
        <v>1155626.6</v>
      </c>
      <c r="G91" s="7">
        <f t="shared" si="14"/>
        <v>0</v>
      </c>
      <c r="H91" s="43">
        <f t="shared" si="13"/>
        <v>1155626.6</v>
      </c>
      <c r="I91" s="7">
        <f t="shared" si="14"/>
        <v>0</v>
      </c>
      <c r="J91" s="43">
        <f t="shared" si="12"/>
        <v>1155626.6</v>
      </c>
    </row>
    <row r="92" spans="1:10" ht="12.75">
      <c r="A92" s="41" t="str">
        <f ca="1">IF(ISERROR(MATCH(C92,Код_Раздел,0)),"",INDIRECT(ADDRESS(MATCH(C92,Код_Раздел,0)+1,2,,,"Раздел")))</f>
        <v>Образование</v>
      </c>
      <c r="B92" s="53" t="s">
        <v>462</v>
      </c>
      <c r="C92" s="8" t="s">
        <v>216</v>
      </c>
      <c r="D92" s="1"/>
      <c r="E92" s="82"/>
      <c r="F92" s="7">
        <f t="shared" si="14"/>
        <v>1155626.6</v>
      </c>
      <c r="G92" s="7">
        <f t="shared" si="14"/>
        <v>0</v>
      </c>
      <c r="H92" s="43">
        <f t="shared" si="13"/>
        <v>1155626.6</v>
      </c>
      <c r="I92" s="7">
        <f t="shared" si="14"/>
        <v>0</v>
      </c>
      <c r="J92" s="43">
        <f t="shared" si="12"/>
        <v>1155626.6</v>
      </c>
    </row>
    <row r="93" spans="1:10" ht="12.75">
      <c r="A93" s="10" t="s">
        <v>271</v>
      </c>
      <c r="B93" s="53" t="s">
        <v>462</v>
      </c>
      <c r="C93" s="8" t="s">
        <v>216</v>
      </c>
      <c r="D93" s="1" t="s">
        <v>235</v>
      </c>
      <c r="E93" s="82"/>
      <c r="F93" s="7">
        <f t="shared" si="14"/>
        <v>1155626.6</v>
      </c>
      <c r="G93" s="7">
        <f t="shared" si="14"/>
        <v>0</v>
      </c>
      <c r="H93" s="43">
        <f t="shared" si="13"/>
        <v>1155626.6</v>
      </c>
      <c r="I93" s="7">
        <f t="shared" si="14"/>
        <v>0</v>
      </c>
      <c r="J93" s="43">
        <f t="shared" si="12"/>
        <v>1155626.6</v>
      </c>
    </row>
    <row r="94" spans="1:10" ht="33">
      <c r="A94" s="41" t="str">
        <f ca="1">IF(ISERROR(MATCH(E94,Код_КВР,0)),"",INDIRECT(ADDRESS(MATCH(E94,Код_КВР,0)+1,2,,,"КВР")))</f>
        <v>Предоставление субсидий бюджетным, автономным учреждениям и иным некоммерческим организациям</v>
      </c>
      <c r="B94" s="53" t="s">
        <v>462</v>
      </c>
      <c r="C94" s="8" t="s">
        <v>216</v>
      </c>
      <c r="D94" s="1" t="s">
        <v>235</v>
      </c>
      <c r="E94" s="82">
        <v>600</v>
      </c>
      <c r="F94" s="7">
        <f>F95+F97</f>
        <v>1155626.6</v>
      </c>
      <c r="G94" s="7">
        <f>G95+G97</f>
        <v>0</v>
      </c>
      <c r="H94" s="43">
        <f t="shared" si="13"/>
        <v>1155626.6</v>
      </c>
      <c r="I94" s="7">
        <f>I95+I97</f>
        <v>0</v>
      </c>
      <c r="J94" s="43">
        <f t="shared" si="12"/>
        <v>1155626.6</v>
      </c>
    </row>
    <row r="95" spans="1:10" ht="12.75">
      <c r="A95" s="41" t="str">
        <f ca="1">IF(ISERROR(MATCH(E95,Код_КВР,0)),"",INDIRECT(ADDRESS(MATCH(E95,Код_КВР,0)+1,2,,,"КВР")))</f>
        <v>Субсидии бюджетным учреждениям</v>
      </c>
      <c r="B95" s="53" t="s">
        <v>462</v>
      </c>
      <c r="C95" s="8" t="s">
        <v>216</v>
      </c>
      <c r="D95" s="1" t="s">
        <v>235</v>
      </c>
      <c r="E95" s="82">
        <v>610</v>
      </c>
      <c r="F95" s="7">
        <f>F96</f>
        <v>1133628.3</v>
      </c>
      <c r="G95" s="7">
        <f>G96</f>
        <v>0</v>
      </c>
      <c r="H95" s="43">
        <f t="shared" si="13"/>
        <v>1133628.3</v>
      </c>
      <c r="I95" s="7">
        <f>I96</f>
        <v>0</v>
      </c>
      <c r="J95" s="43">
        <f t="shared" si="12"/>
        <v>1133628.3</v>
      </c>
    </row>
    <row r="96" spans="1:10" ht="49.5">
      <c r="A96" s="41" t="str">
        <f ca="1">IF(ISERROR(MATCH(E96,Код_КВР,0)),"",INDIRECT(ADDRESS(MATCH(E96,Код_КВР,0)+1,2,,,"КВР")))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6" s="53" t="s">
        <v>462</v>
      </c>
      <c r="C96" s="8" t="s">
        <v>216</v>
      </c>
      <c r="D96" s="1" t="s">
        <v>235</v>
      </c>
      <c r="E96" s="82">
        <v>611</v>
      </c>
      <c r="F96" s="7">
        <f>'прил.5'!G573</f>
        <v>1133628.3</v>
      </c>
      <c r="G96" s="7">
        <f>'прил.5'!H573</f>
        <v>0</v>
      </c>
      <c r="H96" s="43">
        <f t="shared" si="13"/>
        <v>1133628.3</v>
      </c>
      <c r="I96" s="7">
        <f>'прил.5'!J573</f>
        <v>0</v>
      </c>
      <c r="J96" s="43">
        <f t="shared" si="12"/>
        <v>1133628.3</v>
      </c>
    </row>
    <row r="97" spans="1:10" ht="12.75">
      <c r="A97" s="41" t="str">
        <f ca="1">IF(ISERROR(MATCH(E97,Код_КВР,0)),"",INDIRECT(ADDRESS(MATCH(E97,Код_КВР,0)+1,2,,,"КВР")))</f>
        <v>Субсидии автономным учреждениям</v>
      </c>
      <c r="B97" s="53" t="s">
        <v>462</v>
      </c>
      <c r="C97" s="8" t="s">
        <v>216</v>
      </c>
      <c r="D97" s="1" t="s">
        <v>235</v>
      </c>
      <c r="E97" s="82">
        <v>620</v>
      </c>
      <c r="F97" s="7">
        <f>F98</f>
        <v>21998.3</v>
      </c>
      <c r="G97" s="7">
        <f>G98</f>
        <v>0</v>
      </c>
      <c r="H97" s="43">
        <f t="shared" si="13"/>
        <v>21998.3</v>
      </c>
      <c r="I97" s="7">
        <f>I98</f>
        <v>0</v>
      </c>
      <c r="J97" s="43">
        <f t="shared" si="12"/>
        <v>21998.3</v>
      </c>
    </row>
    <row r="98" spans="1:10" ht="49.5">
      <c r="A98" s="41" t="str">
        <f ca="1">IF(ISERROR(MATCH(E98,Код_КВР,0)),"",INDIRECT(ADDRESS(MATCH(E98,Код_КВР,0)+1,2,,,"КВР")))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98" s="53" t="s">
        <v>462</v>
      </c>
      <c r="C98" s="8" t="s">
        <v>216</v>
      </c>
      <c r="D98" s="1" t="s">
        <v>235</v>
      </c>
      <c r="E98" s="82">
        <v>621</v>
      </c>
      <c r="F98" s="7">
        <f>'прил.5'!G575</f>
        <v>21998.3</v>
      </c>
      <c r="G98" s="7">
        <f>'прил.5'!H575</f>
        <v>0</v>
      </c>
      <c r="H98" s="43">
        <f t="shared" si="13"/>
        <v>21998.3</v>
      </c>
      <c r="I98" s="7">
        <f>'прил.5'!J575</f>
        <v>0</v>
      </c>
      <c r="J98" s="43">
        <f t="shared" si="12"/>
        <v>21998.3</v>
      </c>
    </row>
    <row r="99" spans="1:10" ht="125.25" customHeight="1">
      <c r="A99" s="41" t="str">
        <f ca="1">IF(ISERROR(MATCH(B99,Код_КЦСР,0)),"",INDIRECT(ADDRESS(MATCH(B99,Код_КЦСР,0)+1,2,,,"КЦСР")))</f>
        <v>Социальная поддержка детей, обучающихся в муниципальных общеобразовательных учреждениях,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 и на приобретение комплекта одежды для посещения школьных занятий, спортивной формы для занятий физической культурой за счет субвенций из областного бюджета</v>
      </c>
      <c r="B99" s="53" t="s">
        <v>459</v>
      </c>
      <c r="C99" s="8"/>
      <c r="D99" s="1"/>
      <c r="E99" s="82"/>
      <c r="F99" s="7">
        <f aca="true" t="shared" si="15" ref="F99:I103">F100</f>
        <v>6276.3</v>
      </c>
      <c r="G99" s="7">
        <f t="shared" si="15"/>
        <v>0</v>
      </c>
      <c r="H99" s="43">
        <f t="shared" si="13"/>
        <v>6276.3</v>
      </c>
      <c r="I99" s="7">
        <f t="shared" si="15"/>
        <v>0</v>
      </c>
      <c r="J99" s="43">
        <f t="shared" si="12"/>
        <v>6276.3</v>
      </c>
    </row>
    <row r="100" spans="1:10" ht="12.75">
      <c r="A100" s="41" t="str">
        <f ca="1">IF(ISERROR(MATCH(C100,Код_Раздел,0)),"",INDIRECT(ADDRESS(MATCH(C100,Код_Раздел,0)+1,2,,,"Раздел")))</f>
        <v>Социальная политика</v>
      </c>
      <c r="B100" s="53" t="s">
        <v>459</v>
      </c>
      <c r="C100" s="8" t="s">
        <v>209</v>
      </c>
      <c r="D100" s="1"/>
      <c r="E100" s="82"/>
      <c r="F100" s="7">
        <f t="shared" si="15"/>
        <v>6276.3</v>
      </c>
      <c r="G100" s="7">
        <f t="shared" si="15"/>
        <v>0</v>
      </c>
      <c r="H100" s="43">
        <f t="shared" si="13"/>
        <v>6276.3</v>
      </c>
      <c r="I100" s="7">
        <f t="shared" si="15"/>
        <v>0</v>
      </c>
      <c r="J100" s="43">
        <f t="shared" si="12"/>
        <v>6276.3</v>
      </c>
    </row>
    <row r="101" spans="1:10" ht="12.75">
      <c r="A101" s="10" t="s">
        <v>200</v>
      </c>
      <c r="B101" s="53" t="s">
        <v>459</v>
      </c>
      <c r="C101" s="8" t="s">
        <v>209</v>
      </c>
      <c r="D101" s="8" t="s">
        <v>236</v>
      </c>
      <c r="E101" s="82"/>
      <c r="F101" s="7">
        <f t="shared" si="15"/>
        <v>6276.3</v>
      </c>
      <c r="G101" s="7">
        <f t="shared" si="15"/>
        <v>0</v>
      </c>
      <c r="H101" s="43">
        <f t="shared" si="13"/>
        <v>6276.3</v>
      </c>
      <c r="I101" s="7">
        <f t="shared" si="15"/>
        <v>0</v>
      </c>
      <c r="J101" s="43">
        <f t="shared" si="12"/>
        <v>6276.3</v>
      </c>
    </row>
    <row r="102" spans="1:10" ht="12.75">
      <c r="A102" s="41" t="str">
        <f ca="1">IF(ISERROR(MATCH(E102,Код_КВР,0)),"",INDIRECT(ADDRESS(MATCH(E102,Код_КВР,0)+1,2,,,"КВР")))</f>
        <v>Социальное обеспечение и иные выплаты населению</v>
      </c>
      <c r="B102" s="53" t="s">
        <v>459</v>
      </c>
      <c r="C102" s="8" t="s">
        <v>209</v>
      </c>
      <c r="D102" s="8" t="s">
        <v>236</v>
      </c>
      <c r="E102" s="82">
        <v>300</v>
      </c>
      <c r="F102" s="7">
        <f t="shared" si="15"/>
        <v>6276.3</v>
      </c>
      <c r="G102" s="7">
        <f t="shared" si="15"/>
        <v>0</v>
      </c>
      <c r="H102" s="43">
        <f t="shared" si="13"/>
        <v>6276.3</v>
      </c>
      <c r="I102" s="7">
        <f t="shared" si="15"/>
        <v>0</v>
      </c>
      <c r="J102" s="43">
        <f t="shared" si="12"/>
        <v>6276.3</v>
      </c>
    </row>
    <row r="103" spans="1:10" ht="33">
      <c r="A103" s="41" t="str">
        <f ca="1">IF(ISERROR(MATCH(E103,Код_КВР,0)),"",INDIRECT(ADDRESS(MATCH(E103,Код_КВР,0)+1,2,,,"КВР")))</f>
        <v>Социальные выплаты гражданам, кроме публичных нормативных социальных выплат</v>
      </c>
      <c r="B103" s="53" t="s">
        <v>459</v>
      </c>
      <c r="C103" s="8" t="s">
        <v>209</v>
      </c>
      <c r="D103" s="8" t="s">
        <v>236</v>
      </c>
      <c r="E103" s="82">
        <v>320</v>
      </c>
      <c r="F103" s="7">
        <f t="shared" si="15"/>
        <v>6276.3</v>
      </c>
      <c r="G103" s="7">
        <f t="shared" si="15"/>
        <v>0</v>
      </c>
      <c r="H103" s="43">
        <f t="shared" si="13"/>
        <v>6276.3</v>
      </c>
      <c r="I103" s="7">
        <f t="shared" si="15"/>
        <v>0</v>
      </c>
      <c r="J103" s="43">
        <f t="shared" si="12"/>
        <v>6276.3</v>
      </c>
    </row>
    <row r="104" spans="1:10" ht="33">
      <c r="A104" s="41" t="str">
        <f ca="1">IF(ISERROR(MATCH(E104,Код_КВР,0)),"",INDIRECT(ADDRESS(MATCH(E104,Код_КВР,0)+1,2,,,"КВР")))</f>
        <v>Пособия, компенсации и иные социальные выплаты гражданам, кроме публичных нормативных обязательств</v>
      </c>
      <c r="B104" s="53" t="s">
        <v>459</v>
      </c>
      <c r="C104" s="8" t="s">
        <v>209</v>
      </c>
      <c r="D104" s="8" t="s">
        <v>236</v>
      </c>
      <c r="E104" s="82">
        <v>321</v>
      </c>
      <c r="F104" s="7">
        <f>'прил.5'!G732</f>
        <v>6276.3</v>
      </c>
      <c r="G104" s="7">
        <f>'прил.5'!H732</f>
        <v>0</v>
      </c>
      <c r="H104" s="43">
        <f t="shared" si="13"/>
        <v>6276.3</v>
      </c>
      <c r="I104" s="7">
        <f>'прил.5'!J732</f>
        <v>0</v>
      </c>
      <c r="J104" s="43">
        <f t="shared" si="12"/>
        <v>6276.3</v>
      </c>
    </row>
    <row r="105" spans="1:10" ht="99">
      <c r="A105" s="41" t="str">
        <f ca="1">IF(ISERROR(MATCH(B105,Код_КЦСР,0)),"",INDIRECT(ADDRESS(MATCH(B105,Код_КЦСР,0)+1,2,,,"КЦСР")))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v>
      </c>
      <c r="B105" s="53" t="s">
        <v>461</v>
      </c>
      <c r="C105" s="8"/>
      <c r="D105" s="1"/>
      <c r="E105" s="82"/>
      <c r="F105" s="7">
        <f aca="true" t="shared" si="16" ref="F105:I109">F106</f>
        <v>18111.4</v>
      </c>
      <c r="G105" s="7">
        <f t="shared" si="16"/>
        <v>0</v>
      </c>
      <c r="H105" s="43">
        <f t="shared" si="13"/>
        <v>18111.4</v>
      </c>
      <c r="I105" s="7">
        <f t="shared" si="16"/>
        <v>0</v>
      </c>
      <c r="J105" s="43">
        <f t="shared" si="12"/>
        <v>18111.4</v>
      </c>
    </row>
    <row r="106" spans="1:10" ht="12.75">
      <c r="A106" s="41" t="str">
        <f ca="1">IF(ISERROR(MATCH(C106,Код_Раздел,0)),"",INDIRECT(ADDRESS(MATCH(C106,Код_Раздел,0)+1,2,,,"Раздел")))</f>
        <v>Образование</v>
      </c>
      <c r="B106" s="53" t="s">
        <v>461</v>
      </c>
      <c r="C106" s="8" t="s">
        <v>216</v>
      </c>
      <c r="D106" s="1"/>
      <c r="E106" s="82"/>
      <c r="F106" s="7">
        <f>F107+F111</f>
        <v>18111.4</v>
      </c>
      <c r="G106" s="7">
        <f aca="true" t="shared" si="17" ref="G106:I106">G107+G111</f>
        <v>0</v>
      </c>
      <c r="H106" s="7">
        <f t="shared" si="17"/>
        <v>18111.4</v>
      </c>
      <c r="I106" s="7">
        <f t="shared" si="17"/>
        <v>0</v>
      </c>
      <c r="J106" s="43">
        <f t="shared" si="12"/>
        <v>18111.4</v>
      </c>
    </row>
    <row r="107" spans="1:10" ht="12.75">
      <c r="A107" s="10" t="s">
        <v>271</v>
      </c>
      <c r="B107" s="53" t="s">
        <v>461</v>
      </c>
      <c r="C107" s="8" t="s">
        <v>216</v>
      </c>
      <c r="D107" s="1" t="s">
        <v>235</v>
      </c>
      <c r="E107" s="82"/>
      <c r="F107" s="7">
        <f t="shared" si="16"/>
        <v>18111.4</v>
      </c>
      <c r="G107" s="7">
        <f t="shared" si="16"/>
        <v>0</v>
      </c>
      <c r="H107" s="43">
        <f t="shared" si="13"/>
        <v>18111.4</v>
      </c>
      <c r="I107" s="7">
        <f t="shared" si="16"/>
        <v>-7173</v>
      </c>
      <c r="J107" s="43">
        <f t="shared" si="12"/>
        <v>10938.400000000001</v>
      </c>
    </row>
    <row r="108" spans="1:10" ht="33">
      <c r="A108" s="41" t="str">
        <f ca="1">IF(ISERROR(MATCH(E108,Код_КВР,0)),"",INDIRECT(ADDRESS(MATCH(E108,Код_КВР,0)+1,2,,,"КВР")))</f>
        <v>Предоставление субсидий бюджетным, автономным учреждениям и иным некоммерческим организациям</v>
      </c>
      <c r="B108" s="53" t="s">
        <v>461</v>
      </c>
      <c r="C108" s="8" t="s">
        <v>216</v>
      </c>
      <c r="D108" s="1" t="s">
        <v>235</v>
      </c>
      <c r="E108" s="82">
        <v>600</v>
      </c>
      <c r="F108" s="7">
        <f t="shared" si="16"/>
        <v>18111.4</v>
      </c>
      <c r="G108" s="7">
        <f t="shared" si="16"/>
        <v>0</v>
      </c>
      <c r="H108" s="43">
        <f t="shared" si="13"/>
        <v>18111.4</v>
      </c>
      <c r="I108" s="7">
        <f t="shared" si="16"/>
        <v>-7173</v>
      </c>
      <c r="J108" s="43">
        <f t="shared" si="12"/>
        <v>10938.400000000001</v>
      </c>
    </row>
    <row r="109" spans="1:10" ht="12.75">
      <c r="A109" s="41" t="str">
        <f ca="1">IF(ISERROR(MATCH(E109,Код_КВР,0)),"",INDIRECT(ADDRESS(MATCH(E109,Код_КВР,0)+1,2,,,"КВР")))</f>
        <v>Субсидии бюджетным учреждениям</v>
      </c>
      <c r="B109" s="53" t="s">
        <v>461</v>
      </c>
      <c r="C109" s="8" t="s">
        <v>216</v>
      </c>
      <c r="D109" s="1" t="s">
        <v>235</v>
      </c>
      <c r="E109" s="82">
        <v>610</v>
      </c>
      <c r="F109" s="7">
        <f t="shared" si="16"/>
        <v>18111.4</v>
      </c>
      <c r="G109" s="7">
        <f t="shared" si="16"/>
        <v>0</v>
      </c>
      <c r="H109" s="43">
        <f t="shared" si="13"/>
        <v>18111.4</v>
      </c>
      <c r="I109" s="7">
        <f t="shared" si="16"/>
        <v>-7173</v>
      </c>
      <c r="J109" s="43">
        <f t="shared" si="12"/>
        <v>10938.400000000001</v>
      </c>
    </row>
    <row r="110" spans="1:10" ht="49.5">
      <c r="A110" s="41" t="str">
        <f ca="1">IF(ISERROR(MATCH(E110,Код_КВР,0)),"",INDIRECT(ADDRESS(MATCH(E110,Код_КВР,0)+1,2,,,"КВР")))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0" s="53" t="s">
        <v>461</v>
      </c>
      <c r="C110" s="8" t="s">
        <v>216</v>
      </c>
      <c r="D110" s="1" t="s">
        <v>235</v>
      </c>
      <c r="E110" s="82">
        <v>611</v>
      </c>
      <c r="F110" s="7">
        <f>'прил.5'!G579</f>
        <v>18111.4</v>
      </c>
      <c r="G110" s="7">
        <f>'прил.5'!H579</f>
        <v>0</v>
      </c>
      <c r="H110" s="43">
        <f t="shared" si="13"/>
        <v>18111.4</v>
      </c>
      <c r="I110" s="7">
        <f>'прил.5'!J579</f>
        <v>-7173</v>
      </c>
      <c r="J110" s="43">
        <f t="shared" si="12"/>
        <v>10938.400000000001</v>
      </c>
    </row>
    <row r="111" spans="1:10" ht="12.75">
      <c r="A111" s="10" t="s">
        <v>271</v>
      </c>
      <c r="B111" s="53" t="s">
        <v>461</v>
      </c>
      <c r="C111" s="8" t="s">
        <v>216</v>
      </c>
      <c r="D111" s="1" t="s">
        <v>240</v>
      </c>
      <c r="E111" s="88"/>
      <c r="F111" s="7">
        <f>F112</f>
        <v>0</v>
      </c>
      <c r="G111" s="7">
        <f aca="true" t="shared" si="18" ref="G111:I113">G112</f>
        <v>0</v>
      </c>
      <c r="H111" s="7">
        <f t="shared" si="18"/>
        <v>0</v>
      </c>
      <c r="I111" s="7">
        <f t="shared" si="18"/>
        <v>7173</v>
      </c>
      <c r="J111" s="43">
        <f t="shared" si="12"/>
        <v>7173</v>
      </c>
    </row>
    <row r="112" spans="1:10" ht="33">
      <c r="A112" s="41" t="str">
        <f ca="1">IF(ISERROR(MATCH(E112,Код_КВР,0)),"",INDIRECT(ADDRESS(MATCH(E112,Код_КВР,0)+1,2,,,"КВР")))</f>
        <v>Предоставление субсидий бюджетным, автономным учреждениям и иным некоммерческим организациям</v>
      </c>
      <c r="B112" s="53" t="s">
        <v>461</v>
      </c>
      <c r="C112" s="8" t="s">
        <v>216</v>
      </c>
      <c r="D112" s="1" t="s">
        <v>240</v>
      </c>
      <c r="E112" s="88">
        <v>600</v>
      </c>
      <c r="F112" s="7">
        <f>F113</f>
        <v>0</v>
      </c>
      <c r="G112" s="7">
        <f t="shared" si="18"/>
        <v>0</v>
      </c>
      <c r="H112" s="7">
        <f t="shared" si="18"/>
        <v>0</v>
      </c>
      <c r="I112" s="7">
        <f>I113+I115</f>
        <v>7173</v>
      </c>
      <c r="J112" s="43">
        <f t="shared" si="12"/>
        <v>7173</v>
      </c>
    </row>
    <row r="113" spans="1:10" ht="12.75">
      <c r="A113" s="41" t="str">
        <f ca="1">IF(ISERROR(MATCH(E113,Код_КВР,0)),"",INDIRECT(ADDRESS(MATCH(E113,Код_КВР,0)+1,2,,,"КВР")))</f>
        <v>Субсидии бюджетным учреждениям</v>
      </c>
      <c r="B113" s="53" t="s">
        <v>461</v>
      </c>
      <c r="C113" s="8" t="s">
        <v>216</v>
      </c>
      <c r="D113" s="1" t="s">
        <v>240</v>
      </c>
      <c r="E113" s="88">
        <v>610</v>
      </c>
      <c r="F113" s="7">
        <f>F114</f>
        <v>0</v>
      </c>
      <c r="G113" s="7">
        <f t="shared" si="18"/>
        <v>0</v>
      </c>
      <c r="H113" s="7">
        <f t="shared" si="18"/>
        <v>0</v>
      </c>
      <c r="I113" s="7">
        <f t="shared" si="18"/>
        <v>1874.9</v>
      </c>
      <c r="J113" s="43">
        <f t="shared" si="12"/>
        <v>1874.9</v>
      </c>
    </row>
    <row r="114" spans="1:10" ht="55.5" customHeight="1">
      <c r="A114" s="41" t="str">
        <f ca="1">IF(ISERROR(MATCH(E114,Код_КВР,0)),"",INDIRECT(ADDRESS(MATCH(E114,Код_КВР,0)+1,2,,,"КВР")))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4" s="53" t="s">
        <v>461</v>
      </c>
      <c r="C114" s="8" t="s">
        <v>216</v>
      </c>
      <c r="D114" s="1" t="s">
        <v>240</v>
      </c>
      <c r="E114" s="88">
        <v>611</v>
      </c>
      <c r="F114" s="7">
        <f>'прил.5'!G641</f>
        <v>0</v>
      </c>
      <c r="G114" s="7">
        <f>'прил.5'!H641</f>
        <v>0</v>
      </c>
      <c r="H114" s="7">
        <f>'прил.5'!I641</f>
        <v>0</v>
      </c>
      <c r="I114" s="7">
        <f>'прил.5'!J641</f>
        <v>1874.9</v>
      </c>
      <c r="J114" s="43">
        <f t="shared" si="12"/>
        <v>1874.9</v>
      </c>
    </row>
    <row r="115" spans="1:10" ht="55.5" customHeight="1">
      <c r="A115" s="41" t="str">
        <f ca="1">IF(ISERROR(MATCH(E115,Код_КВР,0)),"",INDIRECT(ADDRESS(MATCH(E115,Код_КВР,0)+1,2,,,"КВР")))</f>
        <v>Субсидии автономным учреждениям</v>
      </c>
      <c r="B115" s="53" t="s">
        <v>461</v>
      </c>
      <c r="C115" s="8" t="s">
        <v>216</v>
      </c>
      <c r="D115" s="1" t="s">
        <v>240</v>
      </c>
      <c r="E115" s="88">
        <v>620</v>
      </c>
      <c r="F115" s="7"/>
      <c r="G115" s="7"/>
      <c r="H115" s="7"/>
      <c r="I115" s="7">
        <f>I116</f>
        <v>5298.1</v>
      </c>
      <c r="J115" s="43">
        <f t="shared" si="12"/>
        <v>5298.1</v>
      </c>
    </row>
    <row r="116" spans="1:10" ht="55.5" customHeight="1">
      <c r="A116" s="41" t="str">
        <f ca="1">IF(ISERROR(MATCH(E116,Код_КВР,0)),"",INDIRECT(ADDRESS(MATCH(E116,Код_КВР,0)+1,2,,,"КВР")))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16" s="53" t="s">
        <v>461</v>
      </c>
      <c r="C116" s="8" t="s">
        <v>216</v>
      </c>
      <c r="D116" s="1" t="s">
        <v>240</v>
      </c>
      <c r="E116" s="88">
        <v>621</v>
      </c>
      <c r="F116" s="7"/>
      <c r="G116" s="7"/>
      <c r="H116" s="7"/>
      <c r="I116" s="7">
        <f>'прил.5'!J643</f>
        <v>5298.1</v>
      </c>
      <c r="J116" s="43">
        <f t="shared" si="12"/>
        <v>5298.1</v>
      </c>
    </row>
    <row r="117" spans="1:10" ht="12.75">
      <c r="A117" s="41" t="str">
        <f ca="1">IF(ISERROR(MATCH(B117,Код_КЦСР,0)),"",INDIRECT(ADDRESS(MATCH(B117,Код_КЦСР,0)+1,2,,,"КЦСР")))</f>
        <v>Дополнительное образование</v>
      </c>
      <c r="B117" s="53" t="s">
        <v>307</v>
      </c>
      <c r="C117" s="8"/>
      <c r="D117" s="1"/>
      <c r="E117" s="82"/>
      <c r="F117" s="7">
        <f>F118+F124+F130</f>
        <v>90338.2</v>
      </c>
      <c r="G117" s="7">
        <f>G118+G124+G130</f>
        <v>0</v>
      </c>
      <c r="H117" s="43">
        <f t="shared" si="13"/>
        <v>90338.2</v>
      </c>
      <c r="I117" s="7">
        <f>I118+I124+I130</f>
        <v>0</v>
      </c>
      <c r="J117" s="43">
        <f t="shared" si="12"/>
        <v>90338.2</v>
      </c>
    </row>
    <row r="118" spans="1:10" ht="12.75">
      <c r="A118" s="41" t="str">
        <f ca="1">IF(ISERROR(MATCH(B118,Код_КЦСР,0)),"",INDIRECT(ADDRESS(MATCH(B118,Код_КЦСР,0)+1,2,,,"КЦСР")))</f>
        <v xml:space="preserve">Организация предоставления дополнительного образования детям </v>
      </c>
      <c r="B118" s="53" t="s">
        <v>309</v>
      </c>
      <c r="C118" s="8"/>
      <c r="D118" s="1"/>
      <c r="E118" s="82"/>
      <c r="F118" s="7">
        <f aca="true" t="shared" si="19" ref="F118:I122">F119</f>
        <v>88222.7</v>
      </c>
      <c r="G118" s="7">
        <f t="shared" si="19"/>
        <v>0</v>
      </c>
      <c r="H118" s="43">
        <f t="shared" si="13"/>
        <v>88222.7</v>
      </c>
      <c r="I118" s="7">
        <f t="shared" si="19"/>
        <v>0</v>
      </c>
      <c r="J118" s="43">
        <f t="shared" si="12"/>
        <v>88222.7</v>
      </c>
    </row>
    <row r="119" spans="1:10" ht="12.75">
      <c r="A119" s="41" t="str">
        <f ca="1">IF(ISERROR(MATCH(C119,Код_Раздел,0)),"",INDIRECT(ADDRESS(MATCH(C119,Код_Раздел,0)+1,2,,,"Раздел")))</f>
        <v>Образование</v>
      </c>
      <c r="B119" s="53" t="s">
        <v>309</v>
      </c>
      <c r="C119" s="8" t="s">
        <v>216</v>
      </c>
      <c r="D119" s="1"/>
      <c r="E119" s="82"/>
      <c r="F119" s="7">
        <f t="shared" si="19"/>
        <v>88222.7</v>
      </c>
      <c r="G119" s="7">
        <f t="shared" si="19"/>
        <v>0</v>
      </c>
      <c r="H119" s="43">
        <f t="shared" si="13"/>
        <v>88222.7</v>
      </c>
      <c r="I119" s="7">
        <f t="shared" si="19"/>
        <v>0</v>
      </c>
      <c r="J119" s="43">
        <f t="shared" si="12"/>
        <v>88222.7</v>
      </c>
    </row>
    <row r="120" spans="1:10" ht="12.75">
      <c r="A120" s="10" t="s">
        <v>271</v>
      </c>
      <c r="B120" s="53" t="s">
        <v>309</v>
      </c>
      <c r="C120" s="8" t="s">
        <v>216</v>
      </c>
      <c r="D120" s="1" t="s">
        <v>235</v>
      </c>
      <c r="E120" s="82"/>
      <c r="F120" s="7">
        <f t="shared" si="19"/>
        <v>88222.7</v>
      </c>
      <c r="G120" s="7">
        <f t="shared" si="19"/>
        <v>0</v>
      </c>
      <c r="H120" s="43">
        <f t="shared" si="13"/>
        <v>88222.7</v>
      </c>
      <c r="I120" s="7">
        <f t="shared" si="19"/>
        <v>0</v>
      </c>
      <c r="J120" s="43">
        <f t="shared" si="12"/>
        <v>88222.7</v>
      </c>
    </row>
    <row r="121" spans="1:10" ht="33">
      <c r="A121" s="41" t="str">
        <f ca="1">IF(ISERROR(MATCH(E121,Код_КВР,0)),"",INDIRECT(ADDRESS(MATCH(E121,Код_КВР,0)+1,2,,,"КВР")))</f>
        <v>Предоставление субсидий бюджетным, автономным учреждениям и иным некоммерческим организациям</v>
      </c>
      <c r="B121" s="53" t="s">
        <v>309</v>
      </c>
      <c r="C121" s="8" t="s">
        <v>216</v>
      </c>
      <c r="D121" s="1" t="s">
        <v>235</v>
      </c>
      <c r="E121" s="82">
        <v>600</v>
      </c>
      <c r="F121" s="7">
        <f t="shared" si="19"/>
        <v>88222.7</v>
      </c>
      <c r="G121" s="7">
        <f t="shared" si="19"/>
        <v>0</v>
      </c>
      <c r="H121" s="43">
        <f t="shared" si="13"/>
        <v>88222.7</v>
      </c>
      <c r="I121" s="7">
        <f t="shared" si="19"/>
        <v>0</v>
      </c>
      <c r="J121" s="43">
        <f t="shared" si="12"/>
        <v>88222.7</v>
      </c>
    </row>
    <row r="122" spans="1:10" ht="12.75">
      <c r="A122" s="41" t="str">
        <f ca="1">IF(ISERROR(MATCH(E122,Код_КВР,0)),"",INDIRECT(ADDRESS(MATCH(E122,Код_КВР,0)+1,2,,,"КВР")))</f>
        <v>Субсидии бюджетным учреждениям</v>
      </c>
      <c r="B122" s="53" t="s">
        <v>309</v>
      </c>
      <c r="C122" s="8" t="s">
        <v>216</v>
      </c>
      <c r="D122" s="1" t="s">
        <v>235</v>
      </c>
      <c r="E122" s="82">
        <v>610</v>
      </c>
      <c r="F122" s="7">
        <f t="shared" si="19"/>
        <v>88222.7</v>
      </c>
      <c r="G122" s="7">
        <f t="shared" si="19"/>
        <v>0</v>
      </c>
      <c r="H122" s="43">
        <f t="shared" si="13"/>
        <v>88222.7</v>
      </c>
      <c r="I122" s="7">
        <f t="shared" si="19"/>
        <v>0</v>
      </c>
      <c r="J122" s="43">
        <f t="shared" si="12"/>
        <v>88222.7</v>
      </c>
    </row>
    <row r="123" spans="1:10" ht="49.5">
      <c r="A123" s="41" t="str">
        <f ca="1">IF(ISERROR(MATCH(E123,Код_КВР,0)),"",INDIRECT(ADDRESS(MATCH(E123,Код_КВР,0)+1,2,,,"КВР")))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23" s="53" t="s">
        <v>309</v>
      </c>
      <c r="C123" s="8" t="s">
        <v>216</v>
      </c>
      <c r="D123" s="1" t="s">
        <v>235</v>
      </c>
      <c r="E123" s="82">
        <v>611</v>
      </c>
      <c r="F123" s="7">
        <f>'прил.5'!G584</f>
        <v>88222.7</v>
      </c>
      <c r="G123" s="7">
        <f>'прил.5'!H584</f>
        <v>0</v>
      </c>
      <c r="H123" s="43">
        <f t="shared" si="13"/>
        <v>88222.7</v>
      </c>
      <c r="I123" s="7">
        <f>'прил.5'!J584</f>
        <v>0</v>
      </c>
      <c r="J123" s="43">
        <f t="shared" si="12"/>
        <v>88222.7</v>
      </c>
    </row>
    <row r="124" spans="1:10" ht="49.5">
      <c r="A124" s="41" t="str">
        <f ca="1">IF(ISERROR(MATCH(B124,Код_КЦСР,0)),"",INDIRECT(ADDRESS(MATCH(B124,Код_КЦСР,0)+1,2,,,"КЦСР")))</f>
        <v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v>
      </c>
      <c r="B124" s="53" t="s">
        <v>311</v>
      </c>
      <c r="C124" s="8"/>
      <c r="D124" s="1"/>
      <c r="E124" s="82"/>
      <c r="F124" s="7">
        <f aca="true" t="shared" si="20" ref="F124:I128">F125</f>
        <v>258</v>
      </c>
      <c r="G124" s="7">
        <f t="shared" si="20"/>
        <v>0</v>
      </c>
      <c r="H124" s="43">
        <f t="shared" si="13"/>
        <v>258</v>
      </c>
      <c r="I124" s="7">
        <f t="shared" si="20"/>
        <v>0</v>
      </c>
      <c r="J124" s="43">
        <f t="shared" si="12"/>
        <v>258</v>
      </c>
    </row>
    <row r="125" spans="1:10" ht="12.75">
      <c r="A125" s="41" t="str">
        <f ca="1">IF(ISERROR(MATCH(C125,Код_Раздел,0)),"",INDIRECT(ADDRESS(MATCH(C125,Код_Раздел,0)+1,2,,,"Раздел")))</f>
        <v>Образование</v>
      </c>
      <c r="B125" s="53" t="s">
        <v>311</v>
      </c>
      <c r="C125" s="8" t="s">
        <v>216</v>
      </c>
      <c r="D125" s="1"/>
      <c r="E125" s="82"/>
      <c r="F125" s="7">
        <f t="shared" si="20"/>
        <v>258</v>
      </c>
      <c r="G125" s="7">
        <f t="shared" si="20"/>
        <v>0</v>
      </c>
      <c r="H125" s="43">
        <f t="shared" si="13"/>
        <v>258</v>
      </c>
      <c r="I125" s="7">
        <f t="shared" si="20"/>
        <v>0</v>
      </c>
      <c r="J125" s="43">
        <f t="shared" si="12"/>
        <v>258</v>
      </c>
    </row>
    <row r="126" spans="1:10" ht="12.75">
      <c r="A126" s="10" t="s">
        <v>272</v>
      </c>
      <c r="B126" s="53" t="s">
        <v>311</v>
      </c>
      <c r="C126" s="8" t="s">
        <v>216</v>
      </c>
      <c r="D126" s="1" t="s">
        <v>240</v>
      </c>
      <c r="E126" s="82"/>
      <c r="F126" s="7">
        <f t="shared" si="20"/>
        <v>258</v>
      </c>
      <c r="G126" s="7">
        <f t="shared" si="20"/>
        <v>0</v>
      </c>
      <c r="H126" s="43">
        <f t="shared" si="13"/>
        <v>258</v>
      </c>
      <c r="I126" s="7">
        <f t="shared" si="20"/>
        <v>0</v>
      </c>
      <c r="J126" s="43">
        <f t="shared" si="12"/>
        <v>258</v>
      </c>
    </row>
    <row r="127" spans="1:10" ht="33">
      <c r="A127" s="41" t="str">
        <f ca="1">IF(ISERROR(MATCH(E127,Код_КВР,0)),"",INDIRECT(ADDRESS(MATCH(E127,Код_КВР,0)+1,2,,,"КВР")))</f>
        <v>Предоставление субсидий бюджетным, автономным учреждениям и иным некоммерческим организациям</v>
      </c>
      <c r="B127" s="53" t="s">
        <v>311</v>
      </c>
      <c r="C127" s="8" t="s">
        <v>216</v>
      </c>
      <c r="D127" s="1" t="s">
        <v>240</v>
      </c>
      <c r="E127" s="82">
        <v>600</v>
      </c>
      <c r="F127" s="7">
        <f t="shared" si="20"/>
        <v>258</v>
      </c>
      <c r="G127" s="7">
        <f t="shared" si="20"/>
        <v>0</v>
      </c>
      <c r="H127" s="43">
        <f t="shared" si="13"/>
        <v>258</v>
      </c>
      <c r="I127" s="7">
        <f t="shared" si="20"/>
        <v>0</v>
      </c>
      <c r="J127" s="43">
        <f t="shared" si="12"/>
        <v>258</v>
      </c>
    </row>
    <row r="128" spans="1:10" ht="12.75">
      <c r="A128" s="41" t="str">
        <f ca="1">IF(ISERROR(MATCH(E128,Код_КВР,0)),"",INDIRECT(ADDRESS(MATCH(E128,Код_КВР,0)+1,2,,,"КВР")))</f>
        <v>Субсидии бюджетным учреждениям</v>
      </c>
      <c r="B128" s="53" t="s">
        <v>311</v>
      </c>
      <c r="C128" s="8" t="s">
        <v>216</v>
      </c>
      <c r="D128" s="1" t="s">
        <v>240</v>
      </c>
      <c r="E128" s="82">
        <v>610</v>
      </c>
      <c r="F128" s="7">
        <f t="shared" si="20"/>
        <v>258</v>
      </c>
      <c r="G128" s="7">
        <f t="shared" si="20"/>
        <v>0</v>
      </c>
      <c r="H128" s="43">
        <f t="shared" si="13"/>
        <v>258</v>
      </c>
      <c r="I128" s="7">
        <f t="shared" si="20"/>
        <v>0</v>
      </c>
      <c r="J128" s="43">
        <f t="shared" si="12"/>
        <v>258</v>
      </c>
    </row>
    <row r="129" spans="1:10" ht="49.5">
      <c r="A129" s="41" t="str">
        <f ca="1">IF(ISERROR(MATCH(E129,Код_КВР,0)),"",INDIRECT(ADDRESS(MATCH(E129,Код_КВР,0)+1,2,,,"КВР")))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29" s="53" t="s">
        <v>311</v>
      </c>
      <c r="C129" s="8" t="s">
        <v>216</v>
      </c>
      <c r="D129" s="1" t="s">
        <v>240</v>
      </c>
      <c r="E129" s="82">
        <v>611</v>
      </c>
      <c r="F129" s="7">
        <f>'прил.5'!G648</f>
        <v>258</v>
      </c>
      <c r="G129" s="7">
        <f>'прил.5'!H648</f>
        <v>0</v>
      </c>
      <c r="H129" s="43">
        <f t="shared" si="13"/>
        <v>258</v>
      </c>
      <c r="I129" s="7">
        <f>'прил.5'!J648</f>
        <v>0</v>
      </c>
      <c r="J129" s="43">
        <f t="shared" si="12"/>
        <v>258</v>
      </c>
    </row>
    <row r="130" spans="1:10" ht="83.25" customHeight="1">
      <c r="A130" s="41" t="str">
        <f ca="1">IF(ISERROR(MATCH(B130,Код_КЦСР,0)),"",INDIRECT(ADDRESS(MATCH(B130,Код_КЦСР,0)+1,2,,,"КЦСР")))</f>
        <v>Оказание методической помощи муниципальным общеобразовательным учреждениям, реализующим основные общеобразовательные программы – образовательные программы начального общего, основного общего, среднего общего образования</v>
      </c>
      <c r="B130" s="53" t="s">
        <v>121</v>
      </c>
      <c r="C130" s="8"/>
      <c r="D130" s="1"/>
      <c r="E130" s="82"/>
      <c r="F130" s="7">
        <f aca="true" t="shared" si="21" ref="F130:I134">F131</f>
        <v>1857.5</v>
      </c>
      <c r="G130" s="7">
        <f t="shared" si="21"/>
        <v>0</v>
      </c>
      <c r="H130" s="43">
        <f t="shared" si="13"/>
        <v>1857.5</v>
      </c>
      <c r="I130" s="7">
        <f t="shared" si="21"/>
        <v>0</v>
      </c>
      <c r="J130" s="43">
        <f t="shared" si="12"/>
        <v>1857.5</v>
      </c>
    </row>
    <row r="131" spans="1:10" ht="12.75">
      <c r="A131" s="41" t="str">
        <f ca="1">IF(ISERROR(MATCH(C131,Код_Раздел,0)),"",INDIRECT(ADDRESS(MATCH(C131,Код_Раздел,0)+1,2,,,"Раздел")))</f>
        <v>Образование</v>
      </c>
      <c r="B131" s="53" t="s">
        <v>121</v>
      </c>
      <c r="C131" s="8" t="s">
        <v>216</v>
      </c>
      <c r="D131" s="1"/>
      <c r="E131" s="82"/>
      <c r="F131" s="7">
        <f t="shared" si="21"/>
        <v>1857.5</v>
      </c>
      <c r="G131" s="7">
        <f t="shared" si="21"/>
        <v>0</v>
      </c>
      <c r="H131" s="43">
        <f t="shared" si="13"/>
        <v>1857.5</v>
      </c>
      <c r="I131" s="7">
        <f t="shared" si="21"/>
        <v>0</v>
      </c>
      <c r="J131" s="43">
        <f t="shared" si="12"/>
        <v>1857.5</v>
      </c>
    </row>
    <row r="132" spans="1:10" ht="12.75">
      <c r="A132" s="10" t="s">
        <v>271</v>
      </c>
      <c r="B132" s="53" t="s">
        <v>121</v>
      </c>
      <c r="C132" s="8" t="s">
        <v>216</v>
      </c>
      <c r="D132" s="1" t="s">
        <v>235</v>
      </c>
      <c r="E132" s="82"/>
      <c r="F132" s="7">
        <f t="shared" si="21"/>
        <v>1857.5</v>
      </c>
      <c r="G132" s="7">
        <f t="shared" si="21"/>
        <v>0</v>
      </c>
      <c r="H132" s="43">
        <f t="shared" si="13"/>
        <v>1857.5</v>
      </c>
      <c r="I132" s="7">
        <f t="shared" si="21"/>
        <v>0</v>
      </c>
      <c r="J132" s="43">
        <f t="shared" si="12"/>
        <v>1857.5</v>
      </c>
    </row>
    <row r="133" spans="1:10" ht="33">
      <c r="A133" s="41" t="str">
        <f ca="1">IF(ISERROR(MATCH(E133,Код_КВР,0)),"",INDIRECT(ADDRESS(MATCH(E133,Код_КВР,0)+1,2,,,"КВР")))</f>
        <v>Предоставление субсидий бюджетным, автономным учреждениям и иным некоммерческим организациям</v>
      </c>
      <c r="B133" s="53" t="s">
        <v>121</v>
      </c>
      <c r="C133" s="8" t="s">
        <v>216</v>
      </c>
      <c r="D133" s="1" t="s">
        <v>235</v>
      </c>
      <c r="E133" s="82">
        <v>600</v>
      </c>
      <c r="F133" s="7">
        <f t="shared" si="21"/>
        <v>1857.5</v>
      </c>
      <c r="G133" s="7">
        <f t="shared" si="21"/>
        <v>0</v>
      </c>
      <c r="H133" s="43">
        <f t="shared" si="13"/>
        <v>1857.5</v>
      </c>
      <c r="I133" s="7">
        <f t="shared" si="21"/>
        <v>0</v>
      </c>
      <c r="J133" s="43">
        <f t="shared" si="12"/>
        <v>1857.5</v>
      </c>
    </row>
    <row r="134" spans="1:10" ht="12.75">
      <c r="A134" s="41" t="str">
        <f ca="1">IF(ISERROR(MATCH(E134,Код_КВР,0)),"",INDIRECT(ADDRESS(MATCH(E134,Код_КВР,0)+1,2,,,"КВР")))</f>
        <v>Субсидии бюджетным учреждениям</v>
      </c>
      <c r="B134" s="53" t="s">
        <v>121</v>
      </c>
      <c r="C134" s="8" t="s">
        <v>216</v>
      </c>
      <c r="D134" s="1" t="s">
        <v>235</v>
      </c>
      <c r="E134" s="82">
        <v>610</v>
      </c>
      <c r="F134" s="7">
        <f t="shared" si="21"/>
        <v>1857.5</v>
      </c>
      <c r="G134" s="7">
        <f t="shared" si="21"/>
        <v>0</v>
      </c>
      <c r="H134" s="43">
        <f t="shared" si="13"/>
        <v>1857.5</v>
      </c>
      <c r="I134" s="7">
        <f t="shared" si="21"/>
        <v>0</v>
      </c>
      <c r="J134" s="43">
        <f t="shared" si="12"/>
        <v>1857.5</v>
      </c>
    </row>
    <row r="135" spans="1:10" ht="49.5">
      <c r="A135" s="41" t="str">
        <f ca="1">IF(ISERROR(MATCH(E135,Код_КВР,0)),"",INDIRECT(ADDRESS(MATCH(E135,Код_КВР,0)+1,2,,,"КВР")))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35" s="53" t="s">
        <v>121</v>
      </c>
      <c r="C135" s="8" t="s">
        <v>216</v>
      </c>
      <c r="D135" s="1" t="s">
        <v>235</v>
      </c>
      <c r="E135" s="82">
        <v>611</v>
      </c>
      <c r="F135" s="7">
        <f>'прил.5'!G588</f>
        <v>1857.5</v>
      </c>
      <c r="G135" s="7">
        <f>'прил.5'!H588</f>
        <v>0</v>
      </c>
      <c r="H135" s="43">
        <f t="shared" si="13"/>
        <v>1857.5</v>
      </c>
      <c r="I135" s="7">
        <f>'прил.5'!J588</f>
        <v>0</v>
      </c>
      <c r="J135" s="43">
        <f t="shared" si="12"/>
        <v>1857.5</v>
      </c>
    </row>
    <row r="136" spans="1:10" ht="12.75">
      <c r="A136" s="41" t="str">
        <f ca="1">IF(ISERROR(MATCH(B136,Код_КЦСР,0)),"",INDIRECT(ADDRESS(MATCH(B136,Код_КЦСР,0)+1,2,,,"КЦСР")))</f>
        <v>Кадровое обеспечение муниципальной системы образования</v>
      </c>
      <c r="B136" s="53" t="s">
        <v>313</v>
      </c>
      <c r="C136" s="8"/>
      <c r="D136" s="1"/>
      <c r="E136" s="82"/>
      <c r="F136" s="7">
        <f>F137+F148+F167</f>
        <v>30567.6</v>
      </c>
      <c r="G136" s="7">
        <f>G137+G148+G167</f>
        <v>0</v>
      </c>
      <c r="H136" s="43">
        <f t="shared" si="13"/>
        <v>30567.6</v>
      </c>
      <c r="I136" s="7">
        <f>I137+I148+I167</f>
        <v>0</v>
      </c>
      <c r="J136" s="43">
        <f t="shared" si="12"/>
        <v>30567.6</v>
      </c>
    </row>
    <row r="137" spans="1:10" ht="33">
      <c r="A137" s="41" t="str">
        <f ca="1">IF(ISERROR(MATCH(B137,Код_КЦСР,0)),"",INDIRECT(ADDRESS(MATCH(B137,Код_КЦСР,0)+1,2,,,"КЦСР")))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137" s="53" t="s">
        <v>315</v>
      </c>
      <c r="C137" s="8"/>
      <c r="D137" s="1"/>
      <c r="E137" s="82"/>
      <c r="F137" s="7">
        <f>F138</f>
        <v>325.5</v>
      </c>
      <c r="G137" s="7">
        <f>G138</f>
        <v>0</v>
      </c>
      <c r="H137" s="43">
        <f t="shared" si="13"/>
        <v>325.5</v>
      </c>
      <c r="I137" s="7">
        <f>I138</f>
        <v>0</v>
      </c>
      <c r="J137" s="43">
        <f t="shared" si="12"/>
        <v>325.5</v>
      </c>
    </row>
    <row r="138" spans="1:10" ht="33">
      <c r="A138" s="41" t="str">
        <f ca="1">IF(ISERROR(MATCH(B138,Код_КЦСР,0)),"",INDIRECT(ADDRESS(MATCH(B138,Код_КЦСР,0)+1,2,,,"КЦСР")))</f>
        <v>Городские премии имени И.А. Милютина в области образования в соответствии с постановлением ЧГД от 23.09.2003 № 120</v>
      </c>
      <c r="B138" s="53" t="s">
        <v>317</v>
      </c>
      <c r="C138" s="8"/>
      <c r="D138" s="1"/>
      <c r="E138" s="82"/>
      <c r="F138" s="7">
        <f>F139</f>
        <v>325.5</v>
      </c>
      <c r="G138" s="7">
        <f>G139</f>
        <v>0</v>
      </c>
      <c r="H138" s="43">
        <f t="shared" si="13"/>
        <v>325.5</v>
      </c>
      <c r="I138" s="7">
        <f>I139</f>
        <v>0</v>
      </c>
      <c r="J138" s="43">
        <f t="shared" si="12"/>
        <v>325.5</v>
      </c>
    </row>
    <row r="139" spans="1:10" ht="12.75">
      <c r="A139" s="41" t="str">
        <f ca="1">IF(ISERROR(MATCH(C139,Код_Раздел,0)),"",INDIRECT(ADDRESS(MATCH(C139,Код_Раздел,0)+1,2,,,"Раздел")))</f>
        <v>Образование</v>
      </c>
      <c r="B139" s="53" t="s">
        <v>317</v>
      </c>
      <c r="C139" s="8" t="s">
        <v>216</v>
      </c>
      <c r="D139" s="1"/>
      <c r="E139" s="82"/>
      <c r="F139" s="7">
        <f>F140+F144</f>
        <v>325.5</v>
      </c>
      <c r="G139" s="7">
        <f>G140+G144</f>
        <v>0</v>
      </c>
      <c r="H139" s="43">
        <f t="shared" si="13"/>
        <v>325.5</v>
      </c>
      <c r="I139" s="7">
        <f>I140+I144</f>
        <v>0</v>
      </c>
      <c r="J139" s="43">
        <f t="shared" si="12"/>
        <v>325.5</v>
      </c>
    </row>
    <row r="140" spans="1:10" ht="12.75">
      <c r="A140" s="10" t="s">
        <v>279</v>
      </c>
      <c r="B140" s="53" t="s">
        <v>317</v>
      </c>
      <c r="C140" s="8" t="s">
        <v>216</v>
      </c>
      <c r="D140" s="1" t="s">
        <v>234</v>
      </c>
      <c r="E140" s="82"/>
      <c r="F140" s="7">
        <f aca="true" t="shared" si="22" ref="F140:I142">F141</f>
        <v>130.2</v>
      </c>
      <c r="G140" s="7">
        <f t="shared" si="22"/>
        <v>0</v>
      </c>
      <c r="H140" s="43">
        <f t="shared" si="13"/>
        <v>130.2</v>
      </c>
      <c r="I140" s="7">
        <f t="shared" si="22"/>
        <v>0</v>
      </c>
      <c r="J140" s="43">
        <f t="shared" si="12"/>
        <v>130.2</v>
      </c>
    </row>
    <row r="141" spans="1:10" ht="12.75">
      <c r="A141" s="41" t="str">
        <f ca="1">IF(ISERROR(MATCH(E141,Код_КВР,0)),"",INDIRECT(ADDRESS(MATCH(E141,Код_КВР,0)+1,2,,,"КВР")))</f>
        <v>Социальное обеспечение и иные выплаты населению</v>
      </c>
      <c r="B141" s="53" t="s">
        <v>317</v>
      </c>
      <c r="C141" s="8" t="s">
        <v>216</v>
      </c>
      <c r="D141" s="1" t="s">
        <v>234</v>
      </c>
      <c r="E141" s="82">
        <v>300</v>
      </c>
      <c r="F141" s="7">
        <f t="shared" si="22"/>
        <v>130.2</v>
      </c>
      <c r="G141" s="7">
        <f t="shared" si="22"/>
        <v>0</v>
      </c>
      <c r="H141" s="43">
        <f t="shared" si="13"/>
        <v>130.2</v>
      </c>
      <c r="I141" s="7">
        <f t="shared" si="22"/>
        <v>0</v>
      </c>
      <c r="J141" s="43">
        <f t="shared" si="12"/>
        <v>130.2</v>
      </c>
    </row>
    <row r="142" spans="1:10" ht="12.75">
      <c r="A142" s="41" t="str">
        <f ca="1">IF(ISERROR(MATCH(E142,Код_КВР,0)),"",INDIRECT(ADDRESS(MATCH(E142,Код_КВР,0)+1,2,,,"КВР")))</f>
        <v>Публичные нормативные социальные выплаты гражданам</v>
      </c>
      <c r="B142" s="53" t="s">
        <v>317</v>
      </c>
      <c r="C142" s="8" t="s">
        <v>216</v>
      </c>
      <c r="D142" s="1" t="s">
        <v>234</v>
      </c>
      <c r="E142" s="82">
        <v>310</v>
      </c>
      <c r="F142" s="7">
        <f t="shared" si="22"/>
        <v>130.2</v>
      </c>
      <c r="G142" s="7">
        <f t="shared" si="22"/>
        <v>0</v>
      </c>
      <c r="H142" s="43">
        <f t="shared" si="13"/>
        <v>130.2</v>
      </c>
      <c r="I142" s="7">
        <f t="shared" si="22"/>
        <v>0</v>
      </c>
      <c r="J142" s="43">
        <f t="shared" si="12"/>
        <v>130.2</v>
      </c>
    </row>
    <row r="143" spans="1:10" ht="33">
      <c r="A143" s="41" t="str">
        <f ca="1">IF(ISERROR(MATCH(E143,Код_КВР,0)),"",INDIRECT(ADDRESS(MATCH(E143,Код_КВР,0)+1,2,,,"КВР")))</f>
        <v>Пособия, компенсации, меры социальной поддержки по публичным нормативным обязательствам</v>
      </c>
      <c r="B143" s="53" t="s">
        <v>317</v>
      </c>
      <c r="C143" s="8" t="s">
        <v>216</v>
      </c>
      <c r="D143" s="1" t="s">
        <v>234</v>
      </c>
      <c r="E143" s="82">
        <v>313</v>
      </c>
      <c r="F143" s="7">
        <f>'прил.5'!G539</f>
        <v>130.2</v>
      </c>
      <c r="G143" s="7">
        <f>'прил.5'!H539</f>
        <v>0</v>
      </c>
      <c r="H143" s="43">
        <f t="shared" si="13"/>
        <v>130.2</v>
      </c>
      <c r="I143" s="7">
        <f>'прил.5'!J539</f>
        <v>0</v>
      </c>
      <c r="J143" s="43">
        <f t="shared" si="12"/>
        <v>130.2</v>
      </c>
    </row>
    <row r="144" spans="1:10" ht="12.75">
      <c r="A144" s="10" t="s">
        <v>271</v>
      </c>
      <c r="B144" s="53" t="s">
        <v>317</v>
      </c>
      <c r="C144" s="8" t="s">
        <v>216</v>
      </c>
      <c r="D144" s="1" t="s">
        <v>235</v>
      </c>
      <c r="E144" s="82"/>
      <c r="F144" s="7">
        <f aca="true" t="shared" si="23" ref="F144:I146">F145</f>
        <v>195.3</v>
      </c>
      <c r="G144" s="7">
        <f t="shared" si="23"/>
        <v>0</v>
      </c>
      <c r="H144" s="43">
        <f t="shared" si="13"/>
        <v>195.3</v>
      </c>
      <c r="I144" s="7">
        <f t="shared" si="23"/>
        <v>0</v>
      </c>
      <c r="J144" s="43">
        <f t="shared" si="12"/>
        <v>195.3</v>
      </c>
    </row>
    <row r="145" spans="1:10" ht="12.75">
      <c r="A145" s="41" t="str">
        <f ca="1">IF(ISERROR(MATCH(E145,Код_КВР,0)),"",INDIRECT(ADDRESS(MATCH(E145,Код_КВР,0)+1,2,,,"КВР")))</f>
        <v>Социальное обеспечение и иные выплаты населению</v>
      </c>
      <c r="B145" s="53" t="s">
        <v>317</v>
      </c>
      <c r="C145" s="8" t="s">
        <v>216</v>
      </c>
      <c r="D145" s="1" t="s">
        <v>235</v>
      </c>
      <c r="E145" s="82">
        <v>300</v>
      </c>
      <c r="F145" s="7">
        <f t="shared" si="23"/>
        <v>195.3</v>
      </c>
      <c r="G145" s="7">
        <f t="shared" si="23"/>
        <v>0</v>
      </c>
      <c r="H145" s="43">
        <f t="shared" si="13"/>
        <v>195.3</v>
      </c>
      <c r="I145" s="7">
        <f t="shared" si="23"/>
        <v>0</v>
      </c>
      <c r="J145" s="43">
        <f t="shared" si="12"/>
        <v>195.3</v>
      </c>
    </row>
    <row r="146" spans="1:10" ht="12.75">
      <c r="A146" s="41" t="str">
        <f ca="1">IF(ISERROR(MATCH(E146,Код_КВР,0)),"",INDIRECT(ADDRESS(MATCH(E146,Код_КВР,0)+1,2,,,"КВР")))</f>
        <v>Публичные нормативные социальные выплаты гражданам</v>
      </c>
      <c r="B146" s="53" t="s">
        <v>317</v>
      </c>
      <c r="C146" s="8" t="s">
        <v>216</v>
      </c>
      <c r="D146" s="1" t="s">
        <v>235</v>
      </c>
      <c r="E146" s="82">
        <v>310</v>
      </c>
      <c r="F146" s="7">
        <f t="shared" si="23"/>
        <v>195.3</v>
      </c>
      <c r="G146" s="7">
        <f t="shared" si="23"/>
        <v>0</v>
      </c>
      <c r="H146" s="43">
        <f t="shared" si="13"/>
        <v>195.3</v>
      </c>
      <c r="I146" s="7">
        <f t="shared" si="23"/>
        <v>0</v>
      </c>
      <c r="J146" s="43">
        <f t="shared" si="12"/>
        <v>195.3</v>
      </c>
    </row>
    <row r="147" spans="1:10" ht="33">
      <c r="A147" s="41" t="str">
        <f ca="1">IF(ISERROR(MATCH(E147,Код_КВР,0)),"",INDIRECT(ADDRESS(MATCH(E147,Код_КВР,0)+1,2,,,"КВР")))</f>
        <v>Пособия, компенсации, меры социальной поддержки по публичным нормативным обязательствам</v>
      </c>
      <c r="B147" s="53" t="s">
        <v>317</v>
      </c>
      <c r="C147" s="8" t="s">
        <v>216</v>
      </c>
      <c r="D147" s="1" t="s">
        <v>235</v>
      </c>
      <c r="E147" s="82">
        <v>313</v>
      </c>
      <c r="F147" s="7">
        <f>'прил.5'!G594</f>
        <v>195.3</v>
      </c>
      <c r="G147" s="7">
        <f>'прил.5'!H594</f>
        <v>0</v>
      </c>
      <c r="H147" s="43">
        <f t="shared" si="13"/>
        <v>195.3</v>
      </c>
      <c r="I147" s="7">
        <f>'прил.5'!J594</f>
        <v>0</v>
      </c>
      <c r="J147" s="43">
        <f t="shared" si="12"/>
        <v>195.3</v>
      </c>
    </row>
    <row r="148" spans="1:10" ht="33">
      <c r="A148" s="41" t="str">
        <f ca="1">IF(ISERROR(MATCH(B148,Код_КЦСР,0)),"",INDIRECT(ADDRESS(MATCH(B148,Код_КЦСР,0)+1,2,,,"КЦСР")))</f>
        <v xml:space="preserve">Осуществление денежных выплат работникам муниципальных образовательных учреждений     </v>
      </c>
      <c r="B148" s="53" t="s">
        <v>319</v>
      </c>
      <c r="C148" s="8"/>
      <c r="D148" s="1"/>
      <c r="E148" s="82"/>
      <c r="F148" s="7">
        <f>F149+F155+F161</f>
        <v>30209.5</v>
      </c>
      <c r="G148" s="7">
        <f>G149+G155+G161</f>
        <v>0</v>
      </c>
      <c r="H148" s="43">
        <f t="shared" si="13"/>
        <v>30209.5</v>
      </c>
      <c r="I148" s="7">
        <f>I149+I155+I161</f>
        <v>0</v>
      </c>
      <c r="J148" s="43">
        <f t="shared" si="12"/>
        <v>30209.5</v>
      </c>
    </row>
    <row r="149" spans="1:10" ht="66">
      <c r="A149" s="41" t="str">
        <f ca="1">IF(ISERROR(MATCH(B149,Код_КЦСР,0)),"",INDIRECT(ADDRESS(MATCH(B149,Код_КЦСР,0)+1,2,,,"КЦСР")))</f>
        <v>Денежная компенсация на оплату расходов по найму (поднайму) жилых помещений лицам, работающим в должности «воспитатель» в муниципальных дошкольных образовательных учреждениях в соответствии с решением ЧГД от 29.05.2012 № 97</v>
      </c>
      <c r="B149" s="53" t="s">
        <v>321</v>
      </c>
      <c r="C149" s="8"/>
      <c r="D149" s="1"/>
      <c r="E149" s="82"/>
      <c r="F149" s="7">
        <f aca="true" t="shared" si="24" ref="F149:I153">F150</f>
        <v>6156</v>
      </c>
      <c r="G149" s="7">
        <f t="shared" si="24"/>
        <v>0</v>
      </c>
      <c r="H149" s="43">
        <f t="shared" si="13"/>
        <v>6156</v>
      </c>
      <c r="I149" s="7">
        <f t="shared" si="24"/>
        <v>0</v>
      </c>
      <c r="J149" s="43">
        <f aca="true" t="shared" si="25" ref="J149:J212">H149+I149</f>
        <v>6156</v>
      </c>
    </row>
    <row r="150" spans="1:10" ht="12.75">
      <c r="A150" s="41" t="str">
        <f ca="1">IF(ISERROR(MATCH(C150,Код_Раздел,0)),"",INDIRECT(ADDRESS(MATCH(C150,Код_Раздел,0)+1,2,,,"Раздел")))</f>
        <v>Образование</v>
      </c>
      <c r="B150" s="53" t="s">
        <v>321</v>
      </c>
      <c r="C150" s="8" t="s">
        <v>216</v>
      </c>
      <c r="D150" s="1"/>
      <c r="E150" s="82"/>
      <c r="F150" s="7">
        <f t="shared" si="24"/>
        <v>6156</v>
      </c>
      <c r="G150" s="7">
        <f t="shared" si="24"/>
        <v>0</v>
      </c>
      <c r="H150" s="43">
        <f t="shared" si="13"/>
        <v>6156</v>
      </c>
      <c r="I150" s="7">
        <f t="shared" si="24"/>
        <v>0</v>
      </c>
      <c r="J150" s="43">
        <f t="shared" si="25"/>
        <v>6156</v>
      </c>
    </row>
    <row r="151" spans="1:10" ht="12.75">
      <c r="A151" s="10" t="s">
        <v>279</v>
      </c>
      <c r="B151" s="53" t="s">
        <v>321</v>
      </c>
      <c r="C151" s="8" t="s">
        <v>216</v>
      </c>
      <c r="D151" s="1" t="s">
        <v>234</v>
      </c>
      <c r="E151" s="82"/>
      <c r="F151" s="7">
        <f t="shared" si="24"/>
        <v>6156</v>
      </c>
      <c r="G151" s="7">
        <f t="shared" si="24"/>
        <v>0</v>
      </c>
      <c r="H151" s="43">
        <f t="shared" si="13"/>
        <v>6156</v>
      </c>
      <c r="I151" s="7">
        <f t="shared" si="24"/>
        <v>0</v>
      </c>
      <c r="J151" s="43">
        <f t="shared" si="25"/>
        <v>6156</v>
      </c>
    </row>
    <row r="152" spans="1:10" ht="12.75">
      <c r="A152" s="41" t="str">
        <f ca="1">IF(ISERROR(MATCH(E152,Код_КВР,0)),"",INDIRECT(ADDRESS(MATCH(E152,Код_КВР,0)+1,2,,,"КВР")))</f>
        <v>Социальное обеспечение и иные выплаты населению</v>
      </c>
      <c r="B152" s="53" t="s">
        <v>321</v>
      </c>
      <c r="C152" s="8" t="s">
        <v>216</v>
      </c>
      <c r="D152" s="1" t="s">
        <v>234</v>
      </c>
      <c r="E152" s="82">
        <v>300</v>
      </c>
      <c r="F152" s="7">
        <f t="shared" si="24"/>
        <v>6156</v>
      </c>
      <c r="G152" s="7">
        <f t="shared" si="24"/>
        <v>0</v>
      </c>
      <c r="H152" s="43">
        <f t="shared" si="13"/>
        <v>6156</v>
      </c>
      <c r="I152" s="7">
        <f t="shared" si="24"/>
        <v>0</v>
      </c>
      <c r="J152" s="43">
        <f t="shared" si="25"/>
        <v>6156</v>
      </c>
    </row>
    <row r="153" spans="1:10" ht="12.75">
      <c r="A153" s="41" t="str">
        <f ca="1">IF(ISERROR(MATCH(E153,Код_КВР,0)),"",INDIRECT(ADDRESS(MATCH(E153,Код_КВР,0)+1,2,,,"КВР")))</f>
        <v>Публичные нормативные социальные выплаты гражданам</v>
      </c>
      <c r="B153" s="53" t="s">
        <v>321</v>
      </c>
      <c r="C153" s="8" t="s">
        <v>216</v>
      </c>
      <c r="D153" s="1" t="s">
        <v>234</v>
      </c>
      <c r="E153" s="82">
        <v>310</v>
      </c>
      <c r="F153" s="7">
        <f t="shared" si="24"/>
        <v>6156</v>
      </c>
      <c r="G153" s="7">
        <f t="shared" si="24"/>
        <v>0</v>
      </c>
      <c r="H153" s="43">
        <f t="shared" si="13"/>
        <v>6156</v>
      </c>
      <c r="I153" s="7">
        <f t="shared" si="24"/>
        <v>0</v>
      </c>
      <c r="J153" s="43">
        <f t="shared" si="25"/>
        <v>6156</v>
      </c>
    </row>
    <row r="154" spans="1:10" ht="33">
      <c r="A154" s="41" t="str">
        <f ca="1">IF(ISERROR(MATCH(E154,Код_КВР,0)),"",INDIRECT(ADDRESS(MATCH(E154,Код_КВР,0)+1,2,,,"КВР")))</f>
        <v>Пособия, компенсации, меры социальной поддержки по публичным нормативным обязательствам</v>
      </c>
      <c r="B154" s="53" t="s">
        <v>321</v>
      </c>
      <c r="C154" s="8" t="s">
        <v>216</v>
      </c>
      <c r="D154" s="1" t="s">
        <v>234</v>
      </c>
      <c r="E154" s="82">
        <v>313</v>
      </c>
      <c r="F154" s="7">
        <f>'прил.5'!G544</f>
        <v>6156</v>
      </c>
      <c r="G154" s="7">
        <f>'прил.5'!H544</f>
        <v>0</v>
      </c>
      <c r="H154" s="43">
        <f t="shared" si="13"/>
        <v>6156</v>
      </c>
      <c r="I154" s="7">
        <f>'прил.5'!J544</f>
        <v>0</v>
      </c>
      <c r="J154" s="43">
        <f t="shared" si="25"/>
        <v>6156</v>
      </c>
    </row>
    <row r="155" spans="1:10" ht="66">
      <c r="A155" s="41" t="str">
        <f ca="1">IF(ISERROR(MATCH(B155,Код_КЦСР,0)),"",INDIRECT(ADDRESS(MATCH(B155,Код_КЦСР,0)+1,2,,,"КЦСР")))</f>
        <v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ЧГД от 29.05.2012 № 94</v>
      </c>
      <c r="B155" s="53" t="s">
        <v>480</v>
      </c>
      <c r="C155" s="8"/>
      <c r="D155" s="1"/>
      <c r="E155" s="82"/>
      <c r="F155" s="7">
        <f aca="true" t="shared" si="26" ref="F155:I159">F156</f>
        <v>11634.9</v>
      </c>
      <c r="G155" s="7">
        <f t="shared" si="26"/>
        <v>0</v>
      </c>
      <c r="H155" s="43">
        <f t="shared" si="13"/>
        <v>11634.9</v>
      </c>
      <c r="I155" s="7">
        <f t="shared" si="26"/>
        <v>0</v>
      </c>
      <c r="J155" s="43">
        <f t="shared" si="25"/>
        <v>11634.9</v>
      </c>
    </row>
    <row r="156" spans="1:10" ht="12.75">
      <c r="A156" s="41" t="str">
        <f ca="1">IF(ISERROR(MATCH(C156,Код_Раздел,0)),"",INDIRECT(ADDRESS(MATCH(C156,Код_Раздел,0)+1,2,,,"Раздел")))</f>
        <v>Социальная политика</v>
      </c>
      <c r="B156" s="53" t="s">
        <v>480</v>
      </c>
      <c r="C156" s="8" t="s">
        <v>209</v>
      </c>
      <c r="D156" s="1"/>
      <c r="E156" s="82"/>
      <c r="F156" s="7">
        <f t="shared" si="26"/>
        <v>11634.9</v>
      </c>
      <c r="G156" s="7">
        <f t="shared" si="26"/>
        <v>0</v>
      </c>
      <c r="H156" s="43">
        <f t="shared" si="13"/>
        <v>11634.9</v>
      </c>
      <c r="I156" s="7">
        <f t="shared" si="26"/>
        <v>0</v>
      </c>
      <c r="J156" s="43">
        <f t="shared" si="25"/>
        <v>11634.9</v>
      </c>
    </row>
    <row r="157" spans="1:10" ht="12.75">
      <c r="A157" s="10" t="s">
        <v>200</v>
      </c>
      <c r="B157" s="53" t="s">
        <v>480</v>
      </c>
      <c r="C157" s="8" t="s">
        <v>209</v>
      </c>
      <c r="D157" s="8" t="s">
        <v>236</v>
      </c>
      <c r="E157" s="82"/>
      <c r="F157" s="7">
        <f t="shared" si="26"/>
        <v>11634.9</v>
      </c>
      <c r="G157" s="7">
        <f t="shared" si="26"/>
        <v>0</v>
      </c>
      <c r="H157" s="43">
        <f aca="true" t="shared" si="27" ref="H157:H220">F157+G157</f>
        <v>11634.9</v>
      </c>
      <c r="I157" s="7">
        <f t="shared" si="26"/>
        <v>0</v>
      </c>
      <c r="J157" s="43">
        <f t="shared" si="25"/>
        <v>11634.9</v>
      </c>
    </row>
    <row r="158" spans="1:10" ht="12.75">
      <c r="A158" s="41" t="str">
        <f ca="1">IF(ISERROR(MATCH(E158,Код_КВР,0)),"",INDIRECT(ADDRESS(MATCH(E158,Код_КВР,0)+1,2,,,"КВР")))</f>
        <v>Социальное обеспечение и иные выплаты населению</v>
      </c>
      <c r="B158" s="53" t="s">
        <v>480</v>
      </c>
      <c r="C158" s="8" t="s">
        <v>209</v>
      </c>
      <c r="D158" s="8" t="s">
        <v>236</v>
      </c>
      <c r="E158" s="82">
        <v>300</v>
      </c>
      <c r="F158" s="7">
        <f t="shared" si="26"/>
        <v>11634.9</v>
      </c>
      <c r="G158" s="7">
        <f t="shared" si="26"/>
        <v>0</v>
      </c>
      <c r="H158" s="43">
        <f t="shared" si="27"/>
        <v>11634.9</v>
      </c>
      <c r="I158" s="7">
        <f t="shared" si="26"/>
        <v>0</v>
      </c>
      <c r="J158" s="43">
        <f t="shared" si="25"/>
        <v>11634.9</v>
      </c>
    </row>
    <row r="159" spans="1:10" ht="12.75">
      <c r="A159" s="41" t="str">
        <f ca="1">IF(ISERROR(MATCH(E159,Код_КВР,0)),"",INDIRECT(ADDRESS(MATCH(E159,Код_КВР,0)+1,2,,,"КВР")))</f>
        <v>Публичные нормативные социальные выплаты гражданам</v>
      </c>
      <c r="B159" s="53" t="s">
        <v>480</v>
      </c>
      <c r="C159" s="8" t="s">
        <v>209</v>
      </c>
      <c r="D159" s="8" t="s">
        <v>236</v>
      </c>
      <c r="E159" s="82">
        <v>310</v>
      </c>
      <c r="F159" s="7">
        <f t="shared" si="26"/>
        <v>11634.9</v>
      </c>
      <c r="G159" s="7">
        <f t="shared" si="26"/>
        <v>0</v>
      </c>
      <c r="H159" s="43">
        <f t="shared" si="27"/>
        <v>11634.9</v>
      </c>
      <c r="I159" s="7">
        <f t="shared" si="26"/>
        <v>0</v>
      </c>
      <c r="J159" s="43">
        <f t="shared" si="25"/>
        <v>11634.9</v>
      </c>
    </row>
    <row r="160" spans="1:10" ht="33">
      <c r="A160" s="41" t="str">
        <f ca="1">IF(ISERROR(MATCH(E160,Код_КВР,0)),"",INDIRECT(ADDRESS(MATCH(E160,Код_КВР,0)+1,2,,,"КВР")))</f>
        <v>Пособия, компенсации, меры социальной поддержки по публичным нормативным обязательствам</v>
      </c>
      <c r="B160" s="53" t="s">
        <v>480</v>
      </c>
      <c r="C160" s="8" t="s">
        <v>209</v>
      </c>
      <c r="D160" s="8" t="s">
        <v>236</v>
      </c>
      <c r="E160" s="82">
        <v>313</v>
      </c>
      <c r="F160" s="7">
        <f>'прил.5'!G738</f>
        <v>11634.9</v>
      </c>
      <c r="G160" s="7">
        <f>'прил.5'!H738</f>
        <v>0</v>
      </c>
      <c r="H160" s="43">
        <f t="shared" si="27"/>
        <v>11634.9</v>
      </c>
      <c r="I160" s="7">
        <f>'прил.5'!J738</f>
        <v>0</v>
      </c>
      <c r="J160" s="43">
        <f t="shared" si="25"/>
        <v>11634.9</v>
      </c>
    </row>
    <row r="161" spans="1:10" ht="66">
      <c r="A161" s="41" t="str">
        <f ca="1">IF(ISERROR(MATCH(B161,Код_КЦСР,0)),"",INDIRECT(ADDRESS(MATCH(B161,Код_КЦСР,0)+1,2,,,"КЦСР")))</f>
        <v>Компенсация части родительской платы за содержание ребенка  в детском саду (присмотр и уход за детьми) штатным работникам муниципальных дошкольных образовательных учреждений в соответствии с решением ЧГД от 30.10.2012 № 203</v>
      </c>
      <c r="B161" s="53" t="s">
        <v>482</v>
      </c>
      <c r="C161" s="8"/>
      <c r="D161" s="1"/>
      <c r="E161" s="82"/>
      <c r="F161" s="7">
        <f aca="true" t="shared" si="28" ref="F161:I165">F162</f>
        <v>12418.6</v>
      </c>
      <c r="G161" s="7">
        <f t="shared" si="28"/>
        <v>0</v>
      </c>
      <c r="H161" s="43">
        <f t="shared" si="27"/>
        <v>12418.6</v>
      </c>
      <c r="I161" s="7">
        <f t="shared" si="28"/>
        <v>0</v>
      </c>
      <c r="J161" s="43">
        <f t="shared" si="25"/>
        <v>12418.6</v>
      </c>
    </row>
    <row r="162" spans="1:10" ht="12.75">
      <c r="A162" s="41" t="str">
        <f ca="1">IF(ISERROR(MATCH(C162,Код_Раздел,0)),"",INDIRECT(ADDRESS(MATCH(C162,Код_Раздел,0)+1,2,,,"Раздел")))</f>
        <v>Социальная политика</v>
      </c>
      <c r="B162" s="53" t="s">
        <v>482</v>
      </c>
      <c r="C162" s="8" t="s">
        <v>209</v>
      </c>
      <c r="D162" s="1"/>
      <c r="E162" s="82"/>
      <c r="F162" s="7">
        <f t="shared" si="28"/>
        <v>12418.6</v>
      </c>
      <c r="G162" s="7">
        <f t="shared" si="28"/>
        <v>0</v>
      </c>
      <c r="H162" s="43">
        <f t="shared" si="27"/>
        <v>12418.6</v>
      </c>
      <c r="I162" s="7">
        <f t="shared" si="28"/>
        <v>0</v>
      </c>
      <c r="J162" s="43">
        <f t="shared" si="25"/>
        <v>12418.6</v>
      </c>
    </row>
    <row r="163" spans="1:10" ht="12.75">
      <c r="A163" s="11" t="s">
        <v>225</v>
      </c>
      <c r="B163" s="53" t="s">
        <v>482</v>
      </c>
      <c r="C163" s="8" t="s">
        <v>209</v>
      </c>
      <c r="D163" s="8" t="s">
        <v>237</v>
      </c>
      <c r="E163" s="82"/>
      <c r="F163" s="7">
        <f t="shared" si="28"/>
        <v>12418.6</v>
      </c>
      <c r="G163" s="7">
        <f t="shared" si="28"/>
        <v>0</v>
      </c>
      <c r="H163" s="43">
        <f t="shared" si="27"/>
        <v>12418.6</v>
      </c>
      <c r="I163" s="7">
        <f t="shared" si="28"/>
        <v>0</v>
      </c>
      <c r="J163" s="43">
        <f t="shared" si="25"/>
        <v>12418.6</v>
      </c>
    </row>
    <row r="164" spans="1:10" ht="12.75">
      <c r="A164" s="41" t="str">
        <f ca="1">IF(ISERROR(MATCH(E164,Код_КВР,0)),"",INDIRECT(ADDRESS(MATCH(E164,Код_КВР,0)+1,2,,,"КВР")))</f>
        <v>Социальное обеспечение и иные выплаты населению</v>
      </c>
      <c r="B164" s="53" t="s">
        <v>482</v>
      </c>
      <c r="C164" s="8" t="s">
        <v>209</v>
      </c>
      <c r="D164" s="8" t="s">
        <v>237</v>
      </c>
      <c r="E164" s="82">
        <v>300</v>
      </c>
      <c r="F164" s="7">
        <f t="shared" si="28"/>
        <v>12418.6</v>
      </c>
      <c r="G164" s="7">
        <f t="shared" si="28"/>
        <v>0</v>
      </c>
      <c r="H164" s="43">
        <f t="shared" si="27"/>
        <v>12418.6</v>
      </c>
      <c r="I164" s="7">
        <f t="shared" si="28"/>
        <v>0</v>
      </c>
      <c r="J164" s="43">
        <f t="shared" si="25"/>
        <v>12418.6</v>
      </c>
    </row>
    <row r="165" spans="1:10" ht="12.75">
      <c r="A165" s="41" t="str">
        <f ca="1">IF(ISERROR(MATCH(E165,Код_КВР,0)),"",INDIRECT(ADDRESS(MATCH(E165,Код_КВР,0)+1,2,,,"КВР")))</f>
        <v>Публичные нормативные социальные выплаты гражданам</v>
      </c>
      <c r="B165" s="53" t="s">
        <v>482</v>
      </c>
      <c r="C165" s="8" t="s">
        <v>209</v>
      </c>
      <c r="D165" s="8" t="s">
        <v>237</v>
      </c>
      <c r="E165" s="82">
        <v>310</v>
      </c>
      <c r="F165" s="7">
        <f t="shared" si="28"/>
        <v>12418.6</v>
      </c>
      <c r="G165" s="7">
        <f t="shared" si="28"/>
        <v>0</v>
      </c>
      <c r="H165" s="43">
        <f t="shared" si="27"/>
        <v>12418.6</v>
      </c>
      <c r="I165" s="7">
        <f t="shared" si="28"/>
        <v>0</v>
      </c>
      <c r="J165" s="43">
        <f t="shared" si="25"/>
        <v>12418.6</v>
      </c>
    </row>
    <row r="166" spans="1:10" ht="33">
      <c r="A166" s="41" t="str">
        <f ca="1">IF(ISERROR(MATCH(E166,Код_КВР,0)),"",INDIRECT(ADDRESS(MATCH(E166,Код_КВР,0)+1,2,,,"КВР")))</f>
        <v>Пособия, компенсации, меры социальной поддержки по публичным нормативным обязательствам</v>
      </c>
      <c r="B166" s="53" t="s">
        <v>482</v>
      </c>
      <c r="C166" s="8" t="s">
        <v>209</v>
      </c>
      <c r="D166" s="8" t="s">
        <v>237</v>
      </c>
      <c r="E166" s="82">
        <v>313</v>
      </c>
      <c r="F166" s="7">
        <f>'прил.5'!G757</f>
        <v>12418.6</v>
      </c>
      <c r="G166" s="7">
        <f>'прил.5'!H757</f>
        <v>0</v>
      </c>
      <c r="H166" s="43">
        <f t="shared" si="27"/>
        <v>12418.6</v>
      </c>
      <c r="I166" s="7">
        <f>'прил.5'!J757</f>
        <v>0</v>
      </c>
      <c r="J166" s="43">
        <f t="shared" si="25"/>
        <v>12418.6</v>
      </c>
    </row>
    <row r="167" spans="1:10" ht="33">
      <c r="A167" s="41" t="str">
        <f ca="1">IF(ISERROR(MATCH(B167,Код_КЦСР,0)),"",INDIRECT(ADDRESS(MATCH(B167,Код_КЦСР,0)+1,2,,,"КЦСР")))</f>
        <v>Представление лучших педагогов сферы образования к поощрению  наградами всех уровней</v>
      </c>
      <c r="B167" s="53" t="s">
        <v>484</v>
      </c>
      <c r="C167" s="8"/>
      <c r="D167" s="1"/>
      <c r="E167" s="82"/>
      <c r="F167" s="7">
        <f aca="true" t="shared" si="29" ref="F167:I172">F168</f>
        <v>32.6</v>
      </c>
      <c r="G167" s="7">
        <f t="shared" si="29"/>
        <v>0</v>
      </c>
      <c r="H167" s="43">
        <f t="shared" si="27"/>
        <v>32.6</v>
      </c>
      <c r="I167" s="7">
        <f t="shared" si="29"/>
        <v>0</v>
      </c>
      <c r="J167" s="43">
        <f t="shared" si="25"/>
        <v>32.6</v>
      </c>
    </row>
    <row r="168" spans="1:10" ht="49.5">
      <c r="A168" s="41" t="str">
        <f ca="1">IF(ISERROR(MATCH(B168,Код_КЦСР,0)),"",INDIRECT(ADDRESS(MATCH(B168,Код_КЦСР,0)+1,2,,,"КЦСР")))</f>
        <v>Премии победителям конкурса профессионального мастерства «Учитель года» в соответствии с решением ЧГД от 29.06.2010 № 128</v>
      </c>
      <c r="B168" s="53" t="s">
        <v>486</v>
      </c>
      <c r="C168" s="8"/>
      <c r="D168" s="1"/>
      <c r="E168" s="82"/>
      <c r="F168" s="7">
        <f t="shared" si="29"/>
        <v>32.6</v>
      </c>
      <c r="G168" s="7">
        <f t="shared" si="29"/>
        <v>0</v>
      </c>
      <c r="H168" s="43">
        <f t="shared" si="27"/>
        <v>32.6</v>
      </c>
      <c r="I168" s="7">
        <f t="shared" si="29"/>
        <v>0</v>
      </c>
      <c r="J168" s="43">
        <f t="shared" si="25"/>
        <v>32.6</v>
      </c>
    </row>
    <row r="169" spans="1:10" ht="12.75">
      <c r="A169" s="41" t="str">
        <f ca="1">IF(ISERROR(MATCH(C169,Код_Раздел,0)),"",INDIRECT(ADDRESS(MATCH(C169,Код_Раздел,0)+1,2,,,"Раздел")))</f>
        <v>Образование</v>
      </c>
      <c r="B169" s="53" t="s">
        <v>486</v>
      </c>
      <c r="C169" s="8" t="s">
        <v>216</v>
      </c>
      <c r="D169" s="1"/>
      <c r="E169" s="82"/>
      <c r="F169" s="7">
        <f t="shared" si="29"/>
        <v>32.6</v>
      </c>
      <c r="G169" s="7">
        <f t="shared" si="29"/>
        <v>0</v>
      </c>
      <c r="H169" s="43">
        <f t="shared" si="27"/>
        <v>32.6</v>
      </c>
      <c r="I169" s="7">
        <f t="shared" si="29"/>
        <v>0</v>
      </c>
      <c r="J169" s="43">
        <f t="shared" si="25"/>
        <v>32.6</v>
      </c>
    </row>
    <row r="170" spans="1:10" ht="12.75">
      <c r="A170" s="10" t="s">
        <v>271</v>
      </c>
      <c r="B170" s="53" t="s">
        <v>486</v>
      </c>
      <c r="C170" s="8" t="s">
        <v>216</v>
      </c>
      <c r="D170" s="1" t="s">
        <v>235</v>
      </c>
      <c r="E170" s="82"/>
      <c r="F170" s="7">
        <f t="shared" si="29"/>
        <v>32.6</v>
      </c>
      <c r="G170" s="7">
        <f t="shared" si="29"/>
        <v>0</v>
      </c>
      <c r="H170" s="43">
        <f t="shared" si="27"/>
        <v>32.6</v>
      </c>
      <c r="I170" s="7">
        <f t="shared" si="29"/>
        <v>0</v>
      </c>
      <c r="J170" s="43">
        <f t="shared" si="25"/>
        <v>32.6</v>
      </c>
    </row>
    <row r="171" spans="1:10" ht="12.75">
      <c r="A171" s="41" t="str">
        <f ca="1">IF(ISERROR(MATCH(E171,Код_КВР,0)),"",INDIRECT(ADDRESS(MATCH(E171,Код_КВР,0)+1,2,,,"КВР")))</f>
        <v>Социальное обеспечение и иные выплаты населению</v>
      </c>
      <c r="B171" s="53" t="s">
        <v>486</v>
      </c>
      <c r="C171" s="8" t="s">
        <v>216</v>
      </c>
      <c r="D171" s="1" t="s">
        <v>235</v>
      </c>
      <c r="E171" s="82">
        <v>300</v>
      </c>
      <c r="F171" s="7">
        <f t="shared" si="29"/>
        <v>32.6</v>
      </c>
      <c r="G171" s="7">
        <f t="shared" si="29"/>
        <v>0</v>
      </c>
      <c r="H171" s="43">
        <f t="shared" si="27"/>
        <v>32.6</v>
      </c>
      <c r="I171" s="7">
        <f t="shared" si="29"/>
        <v>0</v>
      </c>
      <c r="J171" s="43">
        <f t="shared" si="25"/>
        <v>32.6</v>
      </c>
    </row>
    <row r="172" spans="1:10" ht="12.75">
      <c r="A172" s="41" t="str">
        <f ca="1">IF(ISERROR(MATCH(E172,Код_КВР,0)),"",INDIRECT(ADDRESS(MATCH(E172,Код_КВР,0)+1,2,,,"КВР")))</f>
        <v>Публичные нормативные социальные выплаты гражданам</v>
      </c>
      <c r="B172" s="53" t="s">
        <v>486</v>
      </c>
      <c r="C172" s="8" t="s">
        <v>216</v>
      </c>
      <c r="D172" s="1" t="s">
        <v>235</v>
      </c>
      <c r="E172" s="82">
        <v>310</v>
      </c>
      <c r="F172" s="7">
        <f t="shared" si="29"/>
        <v>32.6</v>
      </c>
      <c r="G172" s="7">
        <f t="shared" si="29"/>
        <v>0</v>
      </c>
      <c r="H172" s="43">
        <f t="shared" si="27"/>
        <v>32.6</v>
      </c>
      <c r="I172" s="7">
        <f t="shared" si="29"/>
        <v>0</v>
      </c>
      <c r="J172" s="43">
        <f t="shared" si="25"/>
        <v>32.6</v>
      </c>
    </row>
    <row r="173" spans="1:10" ht="33">
      <c r="A173" s="41" t="str">
        <f ca="1">IF(ISERROR(MATCH(E173,Код_КВР,0)),"",INDIRECT(ADDRESS(MATCH(E173,Код_КВР,0)+1,2,,,"КВР")))</f>
        <v>Пособия, компенсации, меры социальной поддержки по публичным нормативным обязательствам</v>
      </c>
      <c r="B173" s="53" t="s">
        <v>486</v>
      </c>
      <c r="C173" s="8" t="s">
        <v>216</v>
      </c>
      <c r="D173" s="1" t="s">
        <v>235</v>
      </c>
      <c r="E173" s="82">
        <v>313</v>
      </c>
      <c r="F173" s="7">
        <f>'прил.5'!G599</f>
        <v>32.6</v>
      </c>
      <c r="G173" s="7">
        <f>'прил.5'!H599</f>
        <v>0</v>
      </c>
      <c r="H173" s="43">
        <f t="shared" si="27"/>
        <v>32.6</v>
      </c>
      <c r="I173" s="7">
        <f>'прил.5'!J599</f>
        <v>0</v>
      </c>
      <c r="J173" s="43">
        <f t="shared" si="25"/>
        <v>32.6</v>
      </c>
    </row>
    <row r="174" spans="1:10" ht="12.75">
      <c r="A174" s="41" t="str">
        <f ca="1">IF(ISERROR(MATCH(B174,Код_КЦСР,0)),"",INDIRECT(ADDRESS(MATCH(B174,Код_КЦСР,0)+1,2,,,"КЦСР")))</f>
        <v>Одаренные дети</v>
      </c>
      <c r="B174" s="53" t="s">
        <v>487</v>
      </c>
      <c r="C174" s="8"/>
      <c r="D174" s="1"/>
      <c r="E174" s="82"/>
      <c r="F174" s="7">
        <f aca="true" t="shared" si="30" ref="F174:I176">F175</f>
        <v>1842.8</v>
      </c>
      <c r="G174" s="7">
        <f t="shared" si="30"/>
        <v>0</v>
      </c>
      <c r="H174" s="43">
        <f t="shared" si="27"/>
        <v>1842.8</v>
      </c>
      <c r="I174" s="7">
        <f t="shared" si="30"/>
        <v>0</v>
      </c>
      <c r="J174" s="43">
        <f t="shared" si="25"/>
        <v>1842.8</v>
      </c>
    </row>
    <row r="175" spans="1:10" ht="12.75">
      <c r="A175" s="41" t="str">
        <f ca="1">IF(ISERROR(MATCH(C175,Код_Раздел,0)),"",INDIRECT(ADDRESS(MATCH(C175,Код_Раздел,0)+1,2,,,"Раздел")))</f>
        <v>Образование</v>
      </c>
      <c r="B175" s="53" t="s">
        <v>487</v>
      </c>
      <c r="C175" s="8" t="s">
        <v>216</v>
      </c>
      <c r="D175" s="1"/>
      <c r="E175" s="82"/>
      <c r="F175" s="7">
        <f t="shared" si="30"/>
        <v>1842.8</v>
      </c>
      <c r="G175" s="7">
        <f t="shared" si="30"/>
        <v>0</v>
      </c>
      <c r="H175" s="43">
        <f t="shared" si="27"/>
        <v>1842.8</v>
      </c>
      <c r="I175" s="7">
        <f t="shared" si="30"/>
        <v>0</v>
      </c>
      <c r="J175" s="43">
        <f t="shared" si="25"/>
        <v>1842.8</v>
      </c>
    </row>
    <row r="176" spans="1:10" ht="12.75">
      <c r="A176" s="10" t="s">
        <v>272</v>
      </c>
      <c r="B176" s="53" t="s">
        <v>487</v>
      </c>
      <c r="C176" s="8" t="s">
        <v>216</v>
      </c>
      <c r="D176" s="1" t="s">
        <v>240</v>
      </c>
      <c r="E176" s="82"/>
      <c r="F176" s="7">
        <f t="shared" si="30"/>
        <v>1842.8</v>
      </c>
      <c r="G176" s="7">
        <f t="shared" si="30"/>
        <v>0</v>
      </c>
      <c r="H176" s="43">
        <f t="shared" si="27"/>
        <v>1842.8</v>
      </c>
      <c r="I176" s="7">
        <f t="shared" si="30"/>
        <v>0</v>
      </c>
      <c r="J176" s="43">
        <f t="shared" si="25"/>
        <v>1842.8</v>
      </c>
    </row>
    <row r="177" spans="1:10" ht="33">
      <c r="A177" s="41" t="str">
        <f ca="1">IF(ISERROR(MATCH(E177,Код_КВР,0)),"",INDIRECT(ADDRESS(MATCH(E177,Код_КВР,0)+1,2,,,"КВР")))</f>
        <v>Предоставление субсидий бюджетным, автономным учреждениям и иным некоммерческим организациям</v>
      </c>
      <c r="B177" s="53" t="s">
        <v>487</v>
      </c>
      <c r="C177" s="8" t="s">
        <v>216</v>
      </c>
      <c r="D177" s="1" t="s">
        <v>240</v>
      </c>
      <c r="E177" s="82">
        <v>600</v>
      </c>
      <c r="F177" s="7">
        <f>F178+F180</f>
        <v>1842.8</v>
      </c>
      <c r="G177" s="7">
        <f>G178+G180</f>
        <v>0</v>
      </c>
      <c r="H177" s="43">
        <f t="shared" si="27"/>
        <v>1842.8</v>
      </c>
      <c r="I177" s="7">
        <f>I178+I180</f>
        <v>0</v>
      </c>
      <c r="J177" s="43">
        <f t="shared" si="25"/>
        <v>1842.8</v>
      </c>
    </row>
    <row r="178" spans="1:10" ht="12.75">
      <c r="A178" s="41" t="str">
        <f ca="1">IF(ISERROR(MATCH(E178,Код_КВР,0)),"",INDIRECT(ADDRESS(MATCH(E178,Код_КВР,0)+1,2,,,"КВР")))</f>
        <v>Субсидии бюджетным учреждениям</v>
      </c>
      <c r="B178" s="53" t="s">
        <v>487</v>
      </c>
      <c r="C178" s="8" t="s">
        <v>216</v>
      </c>
      <c r="D178" s="1" t="s">
        <v>240</v>
      </c>
      <c r="E178" s="82">
        <v>610</v>
      </c>
      <c r="F178" s="7">
        <f>'прил.5'!G651</f>
        <v>1808.8</v>
      </c>
      <c r="G178" s="7">
        <f>'прил.5'!H651</f>
        <v>0</v>
      </c>
      <c r="H178" s="43">
        <f t="shared" si="27"/>
        <v>1808.8</v>
      </c>
      <c r="I178" s="7">
        <f>'прил.5'!J651</f>
        <v>0</v>
      </c>
      <c r="J178" s="43">
        <f t="shared" si="25"/>
        <v>1808.8</v>
      </c>
    </row>
    <row r="179" spans="1:10" ht="12.75">
      <c r="A179" s="41" t="str">
        <f ca="1">IF(ISERROR(MATCH(E179,Код_КВР,0)),"",INDIRECT(ADDRESS(MATCH(E179,Код_КВР,0)+1,2,,,"КВР")))</f>
        <v>Субсидии бюджетным учреждениям на иные цели</v>
      </c>
      <c r="B179" s="53" t="s">
        <v>487</v>
      </c>
      <c r="C179" s="8" t="s">
        <v>216</v>
      </c>
      <c r="D179" s="1" t="s">
        <v>240</v>
      </c>
      <c r="E179" s="82">
        <v>612</v>
      </c>
      <c r="F179" s="7">
        <f>'прил.5'!G652</f>
        <v>1808.8</v>
      </c>
      <c r="G179" s="7">
        <f>'прил.5'!H652</f>
        <v>0</v>
      </c>
      <c r="H179" s="43">
        <f t="shared" si="27"/>
        <v>1808.8</v>
      </c>
      <c r="I179" s="7">
        <f>'прил.5'!J652</f>
        <v>0</v>
      </c>
      <c r="J179" s="43">
        <f t="shared" si="25"/>
        <v>1808.8</v>
      </c>
    </row>
    <row r="180" spans="1:10" ht="12.75">
      <c r="A180" s="41" t="str">
        <f ca="1">IF(ISERROR(MATCH(E180,Код_КВР,0)),"",INDIRECT(ADDRESS(MATCH(E180,Код_КВР,0)+1,2,,,"КВР")))</f>
        <v>Субсидии автономным учреждениям</v>
      </c>
      <c r="B180" s="53" t="s">
        <v>487</v>
      </c>
      <c r="C180" s="8" t="s">
        <v>216</v>
      </c>
      <c r="D180" s="1" t="s">
        <v>240</v>
      </c>
      <c r="E180" s="82">
        <v>620</v>
      </c>
      <c r="F180" s="7">
        <f>F181</f>
        <v>34</v>
      </c>
      <c r="G180" s="7">
        <f>G181</f>
        <v>0</v>
      </c>
      <c r="H180" s="43">
        <f t="shared" si="27"/>
        <v>34</v>
      </c>
      <c r="I180" s="7">
        <f>I181</f>
        <v>0</v>
      </c>
      <c r="J180" s="43">
        <f t="shared" si="25"/>
        <v>34</v>
      </c>
    </row>
    <row r="181" spans="1:10" ht="12.75">
      <c r="A181" s="41" t="str">
        <f ca="1">IF(ISERROR(MATCH(E181,Код_КВР,0)),"",INDIRECT(ADDRESS(MATCH(E181,Код_КВР,0)+1,2,,,"КВР")))</f>
        <v>Субсидии автономным учреждениям на иные цели</v>
      </c>
      <c r="B181" s="53" t="s">
        <v>487</v>
      </c>
      <c r="C181" s="8" t="s">
        <v>216</v>
      </c>
      <c r="D181" s="1" t="s">
        <v>240</v>
      </c>
      <c r="E181" s="82">
        <v>622</v>
      </c>
      <c r="F181" s="7">
        <f>'прил.5'!G654</f>
        <v>34</v>
      </c>
      <c r="G181" s="7">
        <f>'прил.5'!H654</f>
        <v>0</v>
      </c>
      <c r="H181" s="43">
        <f t="shared" si="27"/>
        <v>34</v>
      </c>
      <c r="I181" s="7">
        <f>'прил.5'!J654</f>
        <v>0</v>
      </c>
      <c r="J181" s="43">
        <f t="shared" si="25"/>
        <v>34</v>
      </c>
    </row>
    <row r="182" spans="1:10" ht="33">
      <c r="A182" s="41" t="str">
        <f ca="1">IF(ISERROR(MATCH(B182,Код_КЦСР,0)),"",INDIRECT(ADDRESS(MATCH(B182,Код_КЦСР,0)+1,2,,,"КЦСР")))</f>
        <v>Укрепление материально-технической базы образовательных учреждений города и обеспечение их безопасности</v>
      </c>
      <c r="B182" s="53" t="s">
        <v>489</v>
      </c>
      <c r="C182" s="8"/>
      <c r="D182" s="1"/>
      <c r="E182" s="82"/>
      <c r="F182" s="7">
        <f>F183</f>
        <v>47574.4</v>
      </c>
      <c r="G182" s="7">
        <f>G183</f>
        <v>0</v>
      </c>
      <c r="H182" s="43">
        <f t="shared" si="27"/>
        <v>47574.4</v>
      </c>
      <c r="I182" s="7">
        <f>I183</f>
        <v>0</v>
      </c>
      <c r="J182" s="43">
        <f t="shared" si="25"/>
        <v>47574.4</v>
      </c>
    </row>
    <row r="183" spans="1:10" ht="12.75">
      <c r="A183" s="41" t="str">
        <f ca="1">IF(ISERROR(MATCH(C183,Код_Раздел,0)),"",INDIRECT(ADDRESS(MATCH(C183,Код_Раздел,0)+1,2,,,"Раздел")))</f>
        <v>Образование</v>
      </c>
      <c r="B183" s="53" t="s">
        <v>489</v>
      </c>
      <c r="C183" s="8" t="s">
        <v>216</v>
      </c>
      <c r="D183" s="1"/>
      <c r="E183" s="82"/>
      <c r="F183" s="7">
        <f>F184</f>
        <v>47574.4</v>
      </c>
      <c r="G183" s="7">
        <f>G184</f>
        <v>0</v>
      </c>
      <c r="H183" s="43">
        <f t="shared" si="27"/>
        <v>47574.4</v>
      </c>
      <c r="I183" s="7">
        <f>I184</f>
        <v>0</v>
      </c>
      <c r="J183" s="43">
        <f t="shared" si="25"/>
        <v>47574.4</v>
      </c>
    </row>
    <row r="184" spans="1:10" ht="12.75">
      <c r="A184" s="10" t="s">
        <v>272</v>
      </c>
      <c r="B184" s="53" t="s">
        <v>489</v>
      </c>
      <c r="C184" s="8" t="s">
        <v>216</v>
      </c>
      <c r="D184" s="1" t="s">
        <v>240</v>
      </c>
      <c r="E184" s="82"/>
      <c r="F184" s="7">
        <f>F185+F188</f>
        <v>47574.4</v>
      </c>
      <c r="G184" s="7">
        <f>G185+G188</f>
        <v>0</v>
      </c>
      <c r="H184" s="43">
        <f t="shared" si="27"/>
        <v>47574.4</v>
      </c>
      <c r="I184" s="7">
        <f>I185+I188</f>
        <v>0</v>
      </c>
      <c r="J184" s="43">
        <f t="shared" si="25"/>
        <v>47574.4</v>
      </c>
    </row>
    <row r="185" spans="1:10" ht="12.75">
      <c r="A185" s="41" t="str">
        <f aca="true" t="shared" si="31" ref="A185:A192">IF(ISERROR(MATCH(E185,Код_КВР,0)),"",INDIRECT(ADDRESS(MATCH(E185,Код_КВР,0)+1,2,,,"КВР")))</f>
        <v>Закупка товаров, работ и услуг для муниципальных нужд</v>
      </c>
      <c r="B185" s="53" t="s">
        <v>489</v>
      </c>
      <c r="C185" s="8" t="s">
        <v>216</v>
      </c>
      <c r="D185" s="1" t="s">
        <v>240</v>
      </c>
      <c r="E185" s="82">
        <v>200</v>
      </c>
      <c r="F185" s="7">
        <f>F186</f>
        <v>7200</v>
      </c>
      <c r="G185" s="7">
        <f>G186</f>
        <v>0</v>
      </c>
      <c r="H185" s="43">
        <f t="shared" si="27"/>
        <v>7200</v>
      </c>
      <c r="I185" s="7">
        <f>I186</f>
        <v>0</v>
      </c>
      <c r="J185" s="43">
        <f t="shared" si="25"/>
        <v>7200</v>
      </c>
    </row>
    <row r="186" spans="1:10" ht="33">
      <c r="A186" s="41" t="str">
        <f ca="1" t="shared" si="31"/>
        <v>Иные закупки товаров, работ и услуг для обеспечения муниципальных нужд</v>
      </c>
      <c r="B186" s="53" t="s">
        <v>489</v>
      </c>
      <c r="C186" s="8" t="s">
        <v>216</v>
      </c>
      <c r="D186" s="1" t="s">
        <v>240</v>
      </c>
      <c r="E186" s="82">
        <v>240</v>
      </c>
      <c r="F186" s="7">
        <f>F187</f>
        <v>7200</v>
      </c>
      <c r="G186" s="7">
        <f>G187</f>
        <v>0</v>
      </c>
      <c r="H186" s="43">
        <f t="shared" si="27"/>
        <v>7200</v>
      </c>
      <c r="I186" s="7">
        <f>I187</f>
        <v>0</v>
      </c>
      <c r="J186" s="43">
        <f t="shared" si="25"/>
        <v>7200</v>
      </c>
    </row>
    <row r="187" spans="1:10" ht="33">
      <c r="A187" s="41" t="str">
        <f ca="1" t="shared" si="31"/>
        <v xml:space="preserve">Прочая закупка товаров, работ и услуг для обеспечения муниципальных нужд         </v>
      </c>
      <c r="B187" s="53" t="s">
        <v>489</v>
      </c>
      <c r="C187" s="8" t="s">
        <v>216</v>
      </c>
      <c r="D187" s="1" t="s">
        <v>240</v>
      </c>
      <c r="E187" s="82">
        <v>244</v>
      </c>
      <c r="F187" s="7">
        <f>'прил.5'!G658</f>
        <v>7200</v>
      </c>
      <c r="G187" s="7">
        <f>'прил.5'!H658</f>
        <v>0</v>
      </c>
      <c r="H187" s="43">
        <f t="shared" si="27"/>
        <v>7200</v>
      </c>
      <c r="I187" s="7">
        <f>'прил.5'!J658</f>
        <v>0</v>
      </c>
      <c r="J187" s="43">
        <f t="shared" si="25"/>
        <v>7200</v>
      </c>
    </row>
    <row r="188" spans="1:10" ht="33">
      <c r="A188" s="41" t="str">
        <f ca="1" t="shared" si="31"/>
        <v>Предоставление субсидий бюджетным, автономным учреждениям и иным некоммерческим организациям</v>
      </c>
      <c r="B188" s="53" t="s">
        <v>489</v>
      </c>
      <c r="C188" s="8" t="s">
        <v>216</v>
      </c>
      <c r="D188" s="1" t="s">
        <v>240</v>
      </c>
      <c r="E188" s="82">
        <v>600</v>
      </c>
      <c r="F188" s="7">
        <f>F189+F191</f>
        <v>40374.4</v>
      </c>
      <c r="G188" s="7">
        <f>G189+G191</f>
        <v>0</v>
      </c>
      <c r="H188" s="43">
        <f t="shared" si="27"/>
        <v>40374.4</v>
      </c>
      <c r="I188" s="7">
        <f>I189+I191</f>
        <v>0</v>
      </c>
      <c r="J188" s="43">
        <f t="shared" si="25"/>
        <v>40374.4</v>
      </c>
    </row>
    <row r="189" spans="1:10" ht="12.75">
      <c r="A189" s="41" t="str">
        <f ca="1" t="shared" si="31"/>
        <v>Субсидии бюджетным учреждениям</v>
      </c>
      <c r="B189" s="53" t="s">
        <v>489</v>
      </c>
      <c r="C189" s="8" t="s">
        <v>216</v>
      </c>
      <c r="D189" s="1" t="s">
        <v>240</v>
      </c>
      <c r="E189" s="82">
        <v>610</v>
      </c>
      <c r="F189" s="7">
        <f>F190</f>
        <v>36781.3</v>
      </c>
      <c r="G189" s="7">
        <f>G190</f>
        <v>0</v>
      </c>
      <c r="H189" s="43">
        <f t="shared" si="27"/>
        <v>36781.3</v>
      </c>
      <c r="I189" s="7">
        <f>I190</f>
        <v>0</v>
      </c>
      <c r="J189" s="43">
        <f t="shared" si="25"/>
        <v>36781.3</v>
      </c>
    </row>
    <row r="190" spans="1:10" ht="12.75">
      <c r="A190" s="41" t="str">
        <f ca="1" t="shared" si="31"/>
        <v>Субсидии бюджетным учреждениям на иные цели</v>
      </c>
      <c r="B190" s="53" t="s">
        <v>489</v>
      </c>
      <c r="C190" s="8" t="s">
        <v>216</v>
      </c>
      <c r="D190" s="1" t="s">
        <v>240</v>
      </c>
      <c r="E190" s="82">
        <v>612</v>
      </c>
      <c r="F190" s="7">
        <f>'прил.5'!G661</f>
        <v>36781.3</v>
      </c>
      <c r="G190" s="7">
        <f>'прил.5'!H661</f>
        <v>0</v>
      </c>
      <c r="H190" s="43">
        <f t="shared" si="27"/>
        <v>36781.3</v>
      </c>
      <c r="I190" s="7">
        <f>'прил.5'!J661</f>
        <v>0</v>
      </c>
      <c r="J190" s="43">
        <f t="shared" si="25"/>
        <v>36781.3</v>
      </c>
    </row>
    <row r="191" spans="1:10" ht="12.75">
      <c r="A191" s="41" t="str">
        <f ca="1" t="shared" si="31"/>
        <v>Субсидии автономным учреждениям</v>
      </c>
      <c r="B191" s="53" t="s">
        <v>489</v>
      </c>
      <c r="C191" s="8" t="s">
        <v>216</v>
      </c>
      <c r="D191" s="1" t="s">
        <v>240</v>
      </c>
      <c r="E191" s="82">
        <v>620</v>
      </c>
      <c r="F191" s="7">
        <f>F192</f>
        <v>3593.1</v>
      </c>
      <c r="G191" s="7">
        <f>G192</f>
        <v>0</v>
      </c>
      <c r="H191" s="43">
        <f t="shared" si="27"/>
        <v>3593.1</v>
      </c>
      <c r="I191" s="7">
        <f>I192</f>
        <v>0</v>
      </c>
      <c r="J191" s="43">
        <f t="shared" si="25"/>
        <v>3593.1</v>
      </c>
    </row>
    <row r="192" spans="1:10" ht="12.75">
      <c r="A192" s="41" t="str">
        <f ca="1" t="shared" si="31"/>
        <v>Субсидии автономным учреждениям на иные цели</v>
      </c>
      <c r="B192" s="53" t="s">
        <v>489</v>
      </c>
      <c r="C192" s="8" t="s">
        <v>216</v>
      </c>
      <c r="D192" s="1" t="s">
        <v>240</v>
      </c>
      <c r="E192" s="82">
        <v>622</v>
      </c>
      <c r="F192" s="7">
        <f>'прил.5'!G663</f>
        <v>3593.1</v>
      </c>
      <c r="G192" s="7">
        <f>'прил.5'!H663</f>
        <v>0</v>
      </c>
      <c r="H192" s="43">
        <f t="shared" si="27"/>
        <v>3593.1</v>
      </c>
      <c r="I192" s="7">
        <f>'прил.5'!J663</f>
        <v>0</v>
      </c>
      <c r="J192" s="43">
        <f t="shared" si="25"/>
        <v>3593.1</v>
      </c>
    </row>
    <row r="193" spans="1:10" ht="33">
      <c r="A193" s="41" t="str">
        <f ca="1">IF(ISERROR(MATCH(B193,Код_КЦСР,0)),"",INDIRECT(ADDRESS(MATCH(B193,Код_КЦСР,0)+1,2,,,"КЦСР")))</f>
        <v>Социально-педагогическая поддержка детей-сирот и детей, оставшихся без попечения родителей</v>
      </c>
      <c r="B193" s="53" t="s">
        <v>436</v>
      </c>
      <c r="C193" s="8"/>
      <c r="D193" s="1"/>
      <c r="E193" s="82"/>
      <c r="F193" s="7">
        <f>F194+F213</f>
        <v>183929.7</v>
      </c>
      <c r="G193" s="7">
        <f>G194+G213</f>
        <v>0</v>
      </c>
      <c r="H193" s="43">
        <f t="shared" si="27"/>
        <v>183929.7</v>
      </c>
      <c r="I193" s="7">
        <f>I194+I213</f>
        <v>0</v>
      </c>
      <c r="J193" s="43">
        <f t="shared" si="25"/>
        <v>183929.7</v>
      </c>
    </row>
    <row r="194" spans="1:10" ht="82.5">
      <c r="A194" s="41" t="str">
        <f ca="1">IF(ISERROR(MATCH(B194,Код_КЦСР,0)),"",INDIRECT(ADDRESS(MATCH(B194,Код_КЦСР,0)+1,2,,,"КЦСР")))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194" s="53" t="s">
        <v>438</v>
      </c>
      <c r="C194" s="8"/>
      <c r="D194" s="1"/>
      <c r="E194" s="82"/>
      <c r="F194" s="7">
        <f>F195+F207</f>
        <v>127999.7</v>
      </c>
      <c r="G194" s="7">
        <f>G195+G207</f>
        <v>0</v>
      </c>
      <c r="H194" s="43">
        <f t="shared" si="27"/>
        <v>127999.7</v>
      </c>
      <c r="I194" s="7">
        <f>I195+I207</f>
        <v>0</v>
      </c>
      <c r="J194" s="43">
        <f t="shared" si="25"/>
        <v>127999.7</v>
      </c>
    </row>
    <row r="195" spans="1:10" ht="12.75">
      <c r="A195" s="41" t="str">
        <f ca="1">IF(ISERROR(MATCH(C195,Код_Раздел,0)),"",INDIRECT(ADDRESS(MATCH(C195,Код_Раздел,0)+1,2,,,"Раздел")))</f>
        <v>Образование</v>
      </c>
      <c r="B195" s="53" t="s">
        <v>438</v>
      </c>
      <c r="C195" s="8" t="s">
        <v>216</v>
      </c>
      <c r="D195" s="1"/>
      <c r="E195" s="82"/>
      <c r="F195" s="7">
        <f>F196+F203</f>
        <v>123229.8</v>
      </c>
      <c r="G195" s="7">
        <f>G196+G203</f>
        <v>0</v>
      </c>
      <c r="H195" s="43">
        <f t="shared" si="27"/>
        <v>123229.8</v>
      </c>
      <c r="I195" s="7">
        <f>I196+I203</f>
        <v>0</v>
      </c>
      <c r="J195" s="43">
        <f t="shared" si="25"/>
        <v>123229.8</v>
      </c>
    </row>
    <row r="196" spans="1:10" ht="12.75">
      <c r="A196" s="10" t="s">
        <v>271</v>
      </c>
      <c r="B196" s="53" t="s">
        <v>438</v>
      </c>
      <c r="C196" s="8" t="s">
        <v>216</v>
      </c>
      <c r="D196" s="1" t="s">
        <v>235</v>
      </c>
      <c r="E196" s="82"/>
      <c r="F196" s="7">
        <f>F197+F200</f>
        <v>117177.8</v>
      </c>
      <c r="G196" s="7">
        <f>G197+G200</f>
        <v>0</v>
      </c>
      <c r="H196" s="43">
        <f t="shared" si="27"/>
        <v>117177.8</v>
      </c>
      <c r="I196" s="7">
        <f>I197+I200</f>
        <v>0</v>
      </c>
      <c r="J196" s="43">
        <f t="shared" si="25"/>
        <v>117177.8</v>
      </c>
    </row>
    <row r="197" spans="1:10" ht="12.75">
      <c r="A197" s="41" t="str">
        <f aca="true" t="shared" si="32" ref="A197:A206">IF(ISERROR(MATCH(E197,Код_КВР,0)),"",INDIRECT(ADDRESS(MATCH(E197,Код_КВР,0)+1,2,,,"КВР")))</f>
        <v>Социальное обеспечение и иные выплаты населению</v>
      </c>
      <c r="B197" s="53" t="s">
        <v>438</v>
      </c>
      <c r="C197" s="8" t="s">
        <v>216</v>
      </c>
      <c r="D197" s="1" t="s">
        <v>235</v>
      </c>
      <c r="E197" s="82">
        <v>300</v>
      </c>
      <c r="F197" s="7">
        <f>F198</f>
        <v>851.6</v>
      </c>
      <c r="G197" s="7">
        <f>G198</f>
        <v>0</v>
      </c>
      <c r="H197" s="43">
        <f t="shared" si="27"/>
        <v>851.6</v>
      </c>
      <c r="I197" s="7">
        <f>I198</f>
        <v>0</v>
      </c>
      <c r="J197" s="43">
        <f t="shared" si="25"/>
        <v>851.6</v>
      </c>
    </row>
    <row r="198" spans="1:10" ht="33">
      <c r="A198" s="41" t="str">
        <f ca="1" t="shared" si="32"/>
        <v>Социальные выплаты гражданам, кроме публичных нормативных социальных выплат</v>
      </c>
      <c r="B198" s="53" t="s">
        <v>438</v>
      </c>
      <c r="C198" s="8" t="s">
        <v>216</v>
      </c>
      <c r="D198" s="1" t="s">
        <v>235</v>
      </c>
      <c r="E198" s="82">
        <v>320</v>
      </c>
      <c r="F198" s="7">
        <f>F199</f>
        <v>851.6</v>
      </c>
      <c r="G198" s="7">
        <f>G199</f>
        <v>0</v>
      </c>
      <c r="H198" s="43">
        <f t="shared" si="27"/>
        <v>851.6</v>
      </c>
      <c r="I198" s="7">
        <f>I199</f>
        <v>0</v>
      </c>
      <c r="J198" s="43">
        <f t="shared" si="25"/>
        <v>851.6</v>
      </c>
    </row>
    <row r="199" spans="1:10" ht="33">
      <c r="A199" s="41" t="str">
        <f ca="1" t="shared" si="32"/>
        <v>Пособия, компенсации и иные социальные выплаты гражданам, кроме публичных нормативных обязательств</v>
      </c>
      <c r="B199" s="53" t="s">
        <v>438</v>
      </c>
      <c r="C199" s="8" t="s">
        <v>216</v>
      </c>
      <c r="D199" s="1" t="s">
        <v>235</v>
      </c>
      <c r="E199" s="82">
        <v>321</v>
      </c>
      <c r="F199" s="7">
        <f>'прил.5'!G604</f>
        <v>851.6</v>
      </c>
      <c r="G199" s="7">
        <f>'прил.5'!H604</f>
        <v>0</v>
      </c>
      <c r="H199" s="43">
        <f t="shared" si="27"/>
        <v>851.6</v>
      </c>
      <c r="I199" s="7">
        <f>'прил.5'!J604</f>
        <v>0</v>
      </c>
      <c r="J199" s="43">
        <f t="shared" si="25"/>
        <v>851.6</v>
      </c>
    </row>
    <row r="200" spans="1:10" ht="33">
      <c r="A200" s="41" t="str">
        <f ca="1" t="shared" si="32"/>
        <v>Предоставление субсидий бюджетным, автономным учреждениям и иным некоммерческим организациям</v>
      </c>
      <c r="B200" s="53" t="s">
        <v>438</v>
      </c>
      <c r="C200" s="8" t="s">
        <v>216</v>
      </c>
      <c r="D200" s="1" t="s">
        <v>235</v>
      </c>
      <c r="E200" s="82">
        <v>600</v>
      </c>
      <c r="F200" s="7">
        <f>F201</f>
        <v>116326.2</v>
      </c>
      <c r="G200" s="7">
        <f>G201</f>
        <v>0</v>
      </c>
      <c r="H200" s="43">
        <f t="shared" si="27"/>
        <v>116326.2</v>
      </c>
      <c r="I200" s="7">
        <f>I201</f>
        <v>0</v>
      </c>
      <c r="J200" s="43">
        <f t="shared" si="25"/>
        <v>116326.2</v>
      </c>
    </row>
    <row r="201" spans="1:10" ht="12.75">
      <c r="A201" s="41" t="str">
        <f ca="1" t="shared" si="32"/>
        <v>Субсидии бюджетным учреждениям</v>
      </c>
      <c r="B201" s="53" t="s">
        <v>438</v>
      </c>
      <c r="C201" s="8" t="s">
        <v>216</v>
      </c>
      <c r="D201" s="1" t="s">
        <v>235</v>
      </c>
      <c r="E201" s="82">
        <v>610</v>
      </c>
      <c r="F201" s="7">
        <f>F202</f>
        <v>116326.2</v>
      </c>
      <c r="G201" s="7">
        <f>G202</f>
        <v>0</v>
      </c>
      <c r="H201" s="43">
        <f t="shared" si="27"/>
        <v>116326.2</v>
      </c>
      <c r="I201" s="7">
        <f>I202</f>
        <v>0</v>
      </c>
      <c r="J201" s="43">
        <f t="shared" si="25"/>
        <v>116326.2</v>
      </c>
    </row>
    <row r="202" spans="1:10" ht="49.5">
      <c r="A202" s="41" t="str">
        <f ca="1" t="shared" si="32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02" s="53" t="s">
        <v>438</v>
      </c>
      <c r="C202" s="8" t="s">
        <v>216</v>
      </c>
      <c r="D202" s="1" t="s">
        <v>235</v>
      </c>
      <c r="E202" s="82">
        <v>611</v>
      </c>
      <c r="F202" s="7">
        <f>'прил.5'!G607</f>
        <v>116326.2</v>
      </c>
      <c r="G202" s="7">
        <f>'прил.5'!H607</f>
        <v>0</v>
      </c>
      <c r="H202" s="43">
        <f t="shared" si="27"/>
        <v>116326.2</v>
      </c>
      <c r="I202" s="7">
        <f>'прил.5'!J607</f>
        <v>0</v>
      </c>
      <c r="J202" s="43">
        <f t="shared" si="25"/>
        <v>116326.2</v>
      </c>
    </row>
    <row r="203" spans="1:10" ht="12.75">
      <c r="A203" s="10" t="s">
        <v>220</v>
      </c>
      <c r="B203" s="53" t="s">
        <v>438</v>
      </c>
      <c r="C203" s="8" t="s">
        <v>216</v>
      </c>
      <c r="D203" s="1" t="s">
        <v>216</v>
      </c>
      <c r="E203" s="82"/>
      <c r="F203" s="7">
        <f aca="true" t="shared" si="33" ref="F203:I205">F204</f>
        <v>6052</v>
      </c>
      <c r="G203" s="7">
        <f t="shared" si="33"/>
        <v>0</v>
      </c>
      <c r="H203" s="43">
        <f t="shared" si="27"/>
        <v>6052</v>
      </c>
      <c r="I203" s="7">
        <f t="shared" si="33"/>
        <v>0</v>
      </c>
      <c r="J203" s="43">
        <f t="shared" si="25"/>
        <v>6052</v>
      </c>
    </row>
    <row r="204" spans="1:10" ht="12.75">
      <c r="A204" s="41" t="str">
        <f ca="1" t="shared" si="32"/>
        <v>Социальное обеспечение и иные выплаты населению</v>
      </c>
      <c r="B204" s="53" t="s">
        <v>438</v>
      </c>
      <c r="C204" s="8" t="s">
        <v>216</v>
      </c>
      <c r="D204" s="1" t="s">
        <v>216</v>
      </c>
      <c r="E204" s="82">
        <v>300</v>
      </c>
      <c r="F204" s="7">
        <f t="shared" si="33"/>
        <v>6052</v>
      </c>
      <c r="G204" s="7">
        <f t="shared" si="33"/>
        <v>0</v>
      </c>
      <c r="H204" s="43">
        <f t="shared" si="27"/>
        <v>6052</v>
      </c>
      <c r="I204" s="7">
        <f t="shared" si="33"/>
        <v>0</v>
      </c>
      <c r="J204" s="43">
        <f t="shared" si="25"/>
        <v>6052</v>
      </c>
    </row>
    <row r="205" spans="1:10" ht="33">
      <c r="A205" s="41" t="str">
        <f ca="1" t="shared" si="32"/>
        <v>Социальные выплаты гражданам, кроме публичных нормативных социальных выплат</v>
      </c>
      <c r="B205" s="53" t="s">
        <v>438</v>
      </c>
      <c r="C205" s="8" t="s">
        <v>216</v>
      </c>
      <c r="D205" s="1" t="s">
        <v>216</v>
      </c>
      <c r="E205" s="82">
        <v>320</v>
      </c>
      <c r="F205" s="7">
        <f t="shared" si="33"/>
        <v>6052</v>
      </c>
      <c r="G205" s="7">
        <f t="shared" si="33"/>
        <v>0</v>
      </c>
      <c r="H205" s="43">
        <f t="shared" si="27"/>
        <v>6052</v>
      </c>
      <c r="I205" s="7">
        <f t="shared" si="33"/>
        <v>0</v>
      </c>
      <c r="J205" s="43">
        <f t="shared" si="25"/>
        <v>6052</v>
      </c>
    </row>
    <row r="206" spans="1:10" ht="33">
      <c r="A206" s="41" t="str">
        <f ca="1" t="shared" si="32"/>
        <v>Приобретение товаров, работ, услуг в пользу граждан в целях их социального обеспечения</v>
      </c>
      <c r="B206" s="53" t="s">
        <v>438</v>
      </c>
      <c r="C206" s="8" t="s">
        <v>216</v>
      </c>
      <c r="D206" s="1" t="s">
        <v>216</v>
      </c>
      <c r="E206" s="82">
        <v>323</v>
      </c>
      <c r="F206" s="7">
        <f>'прил.5'!G614</f>
        <v>6052</v>
      </c>
      <c r="G206" s="7">
        <f>'прил.5'!H614</f>
        <v>0</v>
      </c>
      <c r="H206" s="43">
        <f t="shared" si="27"/>
        <v>6052</v>
      </c>
      <c r="I206" s="7">
        <f>'прил.5'!J614</f>
        <v>0</v>
      </c>
      <c r="J206" s="43">
        <f t="shared" si="25"/>
        <v>6052</v>
      </c>
    </row>
    <row r="207" spans="1:10" ht="12.75">
      <c r="A207" s="41" t="str">
        <f ca="1">IF(ISERROR(MATCH(C207,Код_Раздел,0)),"",INDIRECT(ADDRESS(MATCH(C207,Код_Раздел,0)+1,2,,,"Раздел")))</f>
        <v>Социальная политика</v>
      </c>
      <c r="B207" s="53" t="s">
        <v>438</v>
      </c>
      <c r="C207" s="8" t="s">
        <v>209</v>
      </c>
      <c r="D207" s="1"/>
      <c r="E207" s="82"/>
      <c r="F207" s="7">
        <f aca="true" t="shared" si="34" ref="F207:I209">F208</f>
        <v>4769.9</v>
      </c>
      <c r="G207" s="7">
        <f t="shared" si="34"/>
        <v>0</v>
      </c>
      <c r="H207" s="43">
        <f t="shared" si="27"/>
        <v>4769.9</v>
      </c>
      <c r="I207" s="7">
        <f t="shared" si="34"/>
        <v>0</v>
      </c>
      <c r="J207" s="43">
        <f t="shared" si="25"/>
        <v>4769.9</v>
      </c>
    </row>
    <row r="208" spans="1:10" ht="12.75">
      <c r="A208" s="10" t="s">
        <v>200</v>
      </c>
      <c r="B208" s="53" t="s">
        <v>438</v>
      </c>
      <c r="C208" s="8" t="s">
        <v>209</v>
      </c>
      <c r="D208" s="1" t="s">
        <v>236</v>
      </c>
      <c r="E208" s="82"/>
      <c r="F208" s="7">
        <f t="shared" si="34"/>
        <v>4769.9</v>
      </c>
      <c r="G208" s="7">
        <f t="shared" si="34"/>
        <v>0</v>
      </c>
      <c r="H208" s="43">
        <f t="shared" si="27"/>
        <v>4769.9</v>
      </c>
      <c r="I208" s="7">
        <f t="shared" si="34"/>
        <v>0</v>
      </c>
      <c r="J208" s="43">
        <f t="shared" si="25"/>
        <v>4769.9</v>
      </c>
    </row>
    <row r="209" spans="1:10" ht="12.75">
      <c r="A209" s="41" t="str">
        <f ca="1">IF(ISERROR(MATCH(E209,Код_КВР,0)),"",INDIRECT(ADDRESS(MATCH(E209,Код_КВР,0)+1,2,,,"КВР")))</f>
        <v>Социальное обеспечение и иные выплаты населению</v>
      </c>
      <c r="B209" s="53" t="s">
        <v>438</v>
      </c>
      <c r="C209" s="8" t="s">
        <v>209</v>
      </c>
      <c r="D209" s="1" t="s">
        <v>236</v>
      </c>
      <c r="E209" s="82">
        <v>300</v>
      </c>
      <c r="F209" s="7">
        <f t="shared" si="34"/>
        <v>4769.9</v>
      </c>
      <c r="G209" s="7">
        <f t="shared" si="34"/>
        <v>0</v>
      </c>
      <c r="H209" s="43">
        <f t="shared" si="27"/>
        <v>4769.9</v>
      </c>
      <c r="I209" s="7">
        <f t="shared" si="34"/>
        <v>0</v>
      </c>
      <c r="J209" s="43">
        <f t="shared" si="25"/>
        <v>4769.9</v>
      </c>
    </row>
    <row r="210" spans="1:10" ht="33">
      <c r="A210" s="41" t="str">
        <f ca="1">IF(ISERROR(MATCH(E210,Код_КВР,0)),"",INDIRECT(ADDRESS(MATCH(E210,Код_КВР,0)+1,2,,,"КВР")))</f>
        <v>Социальные выплаты гражданам, кроме публичных нормативных социальных выплат</v>
      </c>
      <c r="B210" s="53" t="s">
        <v>438</v>
      </c>
      <c r="C210" s="8" t="s">
        <v>209</v>
      </c>
      <c r="D210" s="1" t="s">
        <v>236</v>
      </c>
      <c r="E210" s="82">
        <v>320</v>
      </c>
      <c r="F210" s="7">
        <f>SUM(F211:F212)</f>
        <v>4769.9</v>
      </c>
      <c r="G210" s="7">
        <f>SUM(G211:G212)</f>
        <v>0</v>
      </c>
      <c r="H210" s="43">
        <f t="shared" si="27"/>
        <v>4769.9</v>
      </c>
      <c r="I210" s="7">
        <f>SUM(I211:I212)</f>
        <v>0</v>
      </c>
      <c r="J210" s="43">
        <f t="shared" si="25"/>
        <v>4769.9</v>
      </c>
    </row>
    <row r="211" spans="1:10" ht="33">
      <c r="A211" s="41" t="str">
        <f ca="1">IF(ISERROR(MATCH(E211,Код_КВР,0)),"",INDIRECT(ADDRESS(MATCH(E211,Код_КВР,0)+1,2,,,"КВР")))</f>
        <v>Пособия, компенсации и иные социальные выплаты гражданам, кроме публичных нормативных обязательств</v>
      </c>
      <c r="B211" s="53" t="s">
        <v>438</v>
      </c>
      <c r="C211" s="8" t="s">
        <v>209</v>
      </c>
      <c r="D211" s="1" t="s">
        <v>236</v>
      </c>
      <c r="E211" s="82">
        <v>321</v>
      </c>
      <c r="F211" s="7">
        <f>'прил.5'!G1156+'прил.5'!G743</f>
        <v>2489.9</v>
      </c>
      <c r="G211" s="7">
        <f>'прил.5'!H1156+'прил.5'!H743</f>
        <v>0</v>
      </c>
      <c r="H211" s="43">
        <f t="shared" si="27"/>
        <v>2489.9</v>
      </c>
      <c r="I211" s="7">
        <f>'прил.5'!J1156+'прил.5'!J743</f>
        <v>0</v>
      </c>
      <c r="J211" s="43">
        <f t="shared" si="25"/>
        <v>2489.9</v>
      </c>
    </row>
    <row r="212" spans="1:10" ht="33">
      <c r="A212" s="41" t="str">
        <f ca="1">IF(ISERROR(MATCH(E212,Код_КВР,0)),"",INDIRECT(ADDRESS(MATCH(E212,Код_КВР,0)+1,2,,,"КВР")))</f>
        <v>Приобретение товаров, работ, услуг в пользу граждан в целях их социального обеспечения</v>
      </c>
      <c r="B212" s="53" t="s">
        <v>438</v>
      </c>
      <c r="C212" s="8" t="s">
        <v>209</v>
      </c>
      <c r="D212" s="1" t="s">
        <v>236</v>
      </c>
      <c r="E212" s="82">
        <v>323</v>
      </c>
      <c r="F212" s="7">
        <f>'прил.5'!G744</f>
        <v>2280</v>
      </c>
      <c r="G212" s="7">
        <f>'прил.5'!H744</f>
        <v>0</v>
      </c>
      <c r="H212" s="43">
        <f t="shared" si="27"/>
        <v>2280</v>
      </c>
      <c r="I212" s="7">
        <f>'прил.5'!J744</f>
        <v>0</v>
      </c>
      <c r="J212" s="43">
        <f t="shared" si="25"/>
        <v>2280</v>
      </c>
    </row>
    <row r="213" spans="1:10" ht="171.75" customHeight="1">
      <c r="A213" s="41" t="str">
        <f ca="1">IF(ISERROR(MATCH(B213,Код_КЦСР,0)),"",INDIRECT(ADDRESS(MATCH(B213,Код_КЦСР,0)+1,2,,,"КЦСР")))</f>
        <v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 за счет субвенций из областного бюджета</v>
      </c>
      <c r="B213" s="53" t="s">
        <v>457</v>
      </c>
      <c r="C213" s="8"/>
      <c r="D213" s="1"/>
      <c r="E213" s="82"/>
      <c r="F213" s="7">
        <f aca="true" t="shared" si="35" ref="F213:I217">F214</f>
        <v>55930</v>
      </c>
      <c r="G213" s="7">
        <f t="shared" si="35"/>
        <v>0</v>
      </c>
      <c r="H213" s="43">
        <f t="shared" si="27"/>
        <v>55930</v>
      </c>
      <c r="I213" s="7">
        <f t="shared" si="35"/>
        <v>0</v>
      </c>
      <c r="J213" s="43">
        <f aca="true" t="shared" si="36" ref="J213:J276">H213+I213</f>
        <v>55930</v>
      </c>
    </row>
    <row r="214" spans="1:10" ht="12.75">
      <c r="A214" s="41" t="str">
        <f ca="1">IF(ISERROR(MATCH(C214,Код_Раздел,0)),"",INDIRECT(ADDRESS(MATCH(C214,Код_Раздел,0)+1,2,,,"Раздел")))</f>
        <v>Социальная политика</v>
      </c>
      <c r="B214" s="53" t="s">
        <v>457</v>
      </c>
      <c r="C214" s="8" t="s">
        <v>209</v>
      </c>
      <c r="D214" s="1"/>
      <c r="E214" s="82"/>
      <c r="F214" s="7">
        <f t="shared" si="35"/>
        <v>55930</v>
      </c>
      <c r="G214" s="7">
        <f t="shared" si="35"/>
        <v>0</v>
      </c>
      <c r="H214" s="43">
        <f t="shared" si="27"/>
        <v>55930</v>
      </c>
      <c r="I214" s="7">
        <f t="shared" si="35"/>
        <v>0</v>
      </c>
      <c r="J214" s="43">
        <f t="shared" si="36"/>
        <v>55930</v>
      </c>
    </row>
    <row r="215" spans="1:10" ht="12.75">
      <c r="A215" s="11" t="s">
        <v>225</v>
      </c>
      <c r="B215" s="53" t="s">
        <v>457</v>
      </c>
      <c r="C215" s="8" t="s">
        <v>209</v>
      </c>
      <c r="D215" s="1" t="s">
        <v>237</v>
      </c>
      <c r="E215" s="82"/>
      <c r="F215" s="7">
        <f t="shared" si="35"/>
        <v>55930</v>
      </c>
      <c r="G215" s="7">
        <f t="shared" si="35"/>
        <v>0</v>
      </c>
      <c r="H215" s="43">
        <f t="shared" si="27"/>
        <v>55930</v>
      </c>
      <c r="I215" s="7">
        <f t="shared" si="35"/>
        <v>0</v>
      </c>
      <c r="J215" s="43">
        <f t="shared" si="36"/>
        <v>55930</v>
      </c>
    </row>
    <row r="216" spans="1:10" ht="12.75">
      <c r="A216" s="41" t="str">
        <f ca="1">IF(ISERROR(MATCH(E216,Код_КВР,0)),"",INDIRECT(ADDRESS(MATCH(E216,Код_КВР,0)+1,2,,,"КВР")))</f>
        <v>Социальное обеспечение и иные выплаты населению</v>
      </c>
      <c r="B216" s="53" t="s">
        <v>457</v>
      </c>
      <c r="C216" s="8" t="s">
        <v>209</v>
      </c>
      <c r="D216" s="1" t="s">
        <v>237</v>
      </c>
      <c r="E216" s="82">
        <v>300</v>
      </c>
      <c r="F216" s="7">
        <f t="shared" si="35"/>
        <v>55930</v>
      </c>
      <c r="G216" s="7">
        <f t="shared" si="35"/>
        <v>0</v>
      </c>
      <c r="H216" s="43">
        <f t="shared" si="27"/>
        <v>55930</v>
      </c>
      <c r="I216" s="7">
        <f t="shared" si="35"/>
        <v>0</v>
      </c>
      <c r="J216" s="43">
        <f t="shared" si="36"/>
        <v>55930</v>
      </c>
    </row>
    <row r="217" spans="1:10" ht="33">
      <c r="A217" s="41" t="str">
        <f ca="1">IF(ISERROR(MATCH(E217,Код_КВР,0)),"",INDIRECT(ADDRESS(MATCH(E217,Код_КВР,0)+1,2,,,"КВР")))</f>
        <v>Социальные выплаты гражданам, кроме публичных нормативных социальных выплат</v>
      </c>
      <c r="B217" s="53" t="s">
        <v>457</v>
      </c>
      <c r="C217" s="8" t="s">
        <v>209</v>
      </c>
      <c r="D217" s="1" t="s">
        <v>237</v>
      </c>
      <c r="E217" s="82">
        <v>320</v>
      </c>
      <c r="F217" s="7">
        <f t="shared" si="35"/>
        <v>55930</v>
      </c>
      <c r="G217" s="7">
        <f t="shared" si="35"/>
        <v>0</v>
      </c>
      <c r="H217" s="43">
        <f t="shared" si="27"/>
        <v>55930</v>
      </c>
      <c r="I217" s="7">
        <f t="shared" si="35"/>
        <v>0</v>
      </c>
      <c r="J217" s="43">
        <f t="shared" si="36"/>
        <v>55930</v>
      </c>
    </row>
    <row r="218" spans="1:10" ht="33">
      <c r="A218" s="41" t="str">
        <f ca="1">IF(ISERROR(MATCH(E218,Код_КВР,0)),"",INDIRECT(ADDRESS(MATCH(E218,Код_КВР,0)+1,2,,,"КВР")))</f>
        <v>Пособия, компенсации и иные социальные выплаты гражданам, кроме публичных нормативных обязательств</v>
      </c>
      <c r="B218" s="53" t="s">
        <v>457</v>
      </c>
      <c r="C218" s="8" t="s">
        <v>209</v>
      </c>
      <c r="D218" s="1" t="s">
        <v>237</v>
      </c>
      <c r="E218" s="82">
        <v>321</v>
      </c>
      <c r="F218" s="7">
        <f>'прил.5'!G762</f>
        <v>55930</v>
      </c>
      <c r="G218" s="7">
        <f>'прил.5'!H762</f>
        <v>0</v>
      </c>
      <c r="H218" s="43">
        <f t="shared" si="27"/>
        <v>55930</v>
      </c>
      <c r="I218" s="7">
        <f>'прил.5'!J762</f>
        <v>0</v>
      </c>
      <c r="J218" s="43">
        <f t="shared" si="36"/>
        <v>55930</v>
      </c>
    </row>
    <row r="219" spans="1:10" ht="33">
      <c r="A219" s="41" t="str">
        <f ca="1">IF(ISERROR(MATCH(B219,Код_КЦСР,0)),"",INDIRECT(ADDRESS(MATCH(B219,Код_КЦСР,0)+1,2,,,"КЦСР")))</f>
        <v>Муниципальная программа «Культура, традиции и народное творчество в городе Череповце» на 2013-2018 годы</v>
      </c>
      <c r="B219" s="53" t="s">
        <v>491</v>
      </c>
      <c r="C219" s="8"/>
      <c r="D219" s="1"/>
      <c r="E219" s="82"/>
      <c r="F219" s="7">
        <f>F220+F233+F264+F301+F331+F354+F373+F380+F387</f>
        <v>311891.39999999997</v>
      </c>
      <c r="G219" s="7">
        <f>G220+G233+G264+G301+G331+G354+G373+G380+G387</f>
        <v>0</v>
      </c>
      <c r="H219" s="43">
        <f t="shared" si="27"/>
        <v>311891.39999999997</v>
      </c>
      <c r="I219" s="7">
        <f>I220+I233+I264+I301+I331+I354+I373+I380+I387</f>
        <v>-512.8</v>
      </c>
      <c r="J219" s="43">
        <f t="shared" si="36"/>
        <v>311378.6</v>
      </c>
    </row>
    <row r="220" spans="1:10" ht="33">
      <c r="A220" s="41" t="str">
        <f ca="1">IF(ISERROR(MATCH(B220,Код_КЦСР,0)),"",INDIRECT(ADDRESS(MATCH(B220,Код_КЦСР,0)+1,2,,,"КЦСР")))</f>
        <v>Сохранение, эффективное использование  и популяризация объектов культурного наследия</v>
      </c>
      <c r="B220" s="53" t="s">
        <v>493</v>
      </c>
      <c r="C220" s="8"/>
      <c r="D220" s="1"/>
      <c r="E220" s="82"/>
      <c r="F220" s="7">
        <f>F221+F227</f>
        <v>636.8</v>
      </c>
      <c r="G220" s="7">
        <f>G221+G227</f>
        <v>0</v>
      </c>
      <c r="H220" s="43">
        <f t="shared" si="27"/>
        <v>636.8</v>
      </c>
      <c r="I220" s="7">
        <f>I221+I227</f>
        <v>0</v>
      </c>
      <c r="J220" s="43">
        <f t="shared" si="36"/>
        <v>636.8</v>
      </c>
    </row>
    <row r="221" spans="1:10" ht="12.75">
      <c r="A221" s="41" t="str">
        <f ca="1">IF(ISERROR(MATCH(B221,Код_КЦСР,0)),"",INDIRECT(ADDRESS(MATCH(B221,Код_КЦСР,0)+1,2,,,"КЦСР")))</f>
        <v>Сохранение, ремонт и  реставрация объектов культурного наследия</v>
      </c>
      <c r="B221" s="53" t="s">
        <v>495</v>
      </c>
      <c r="C221" s="8"/>
      <c r="D221" s="1"/>
      <c r="E221" s="82"/>
      <c r="F221" s="7">
        <f aca="true" t="shared" si="37" ref="F221:I225">F222</f>
        <v>536.8</v>
      </c>
      <c r="G221" s="7">
        <f t="shared" si="37"/>
        <v>0</v>
      </c>
      <c r="H221" s="43">
        <f aca="true" t="shared" si="38" ref="H221:H284">F221+G221</f>
        <v>536.8</v>
      </c>
      <c r="I221" s="7">
        <f t="shared" si="37"/>
        <v>0</v>
      </c>
      <c r="J221" s="43">
        <f t="shared" si="36"/>
        <v>536.8</v>
      </c>
    </row>
    <row r="222" spans="1:10" ht="12.75">
      <c r="A222" s="41" t="str">
        <f ca="1">IF(ISERROR(MATCH(C222,Код_Раздел,0)),"",INDIRECT(ADDRESS(MATCH(C222,Код_Раздел,0)+1,2,,,"Раздел")))</f>
        <v>Культура, кинематография</v>
      </c>
      <c r="B222" s="53" t="s">
        <v>495</v>
      </c>
      <c r="C222" s="8" t="s">
        <v>243</v>
      </c>
      <c r="D222" s="1"/>
      <c r="E222" s="82"/>
      <c r="F222" s="7">
        <f t="shared" si="37"/>
        <v>536.8</v>
      </c>
      <c r="G222" s="7">
        <f t="shared" si="37"/>
        <v>0</v>
      </c>
      <c r="H222" s="43">
        <f t="shared" si="38"/>
        <v>536.8</v>
      </c>
      <c r="I222" s="7">
        <f t="shared" si="37"/>
        <v>0</v>
      </c>
      <c r="J222" s="43">
        <f t="shared" si="36"/>
        <v>536.8</v>
      </c>
    </row>
    <row r="223" spans="1:10" ht="12.75">
      <c r="A223" s="10" t="s">
        <v>205</v>
      </c>
      <c r="B223" s="53" t="s">
        <v>495</v>
      </c>
      <c r="C223" s="8" t="s">
        <v>243</v>
      </c>
      <c r="D223" s="1" t="s">
        <v>234</v>
      </c>
      <c r="E223" s="82"/>
      <c r="F223" s="7">
        <f t="shared" si="37"/>
        <v>536.8</v>
      </c>
      <c r="G223" s="7">
        <f t="shared" si="37"/>
        <v>0</v>
      </c>
      <c r="H223" s="43">
        <f t="shared" si="38"/>
        <v>536.8</v>
      </c>
      <c r="I223" s="7">
        <f t="shared" si="37"/>
        <v>0</v>
      </c>
      <c r="J223" s="43">
        <f t="shared" si="36"/>
        <v>536.8</v>
      </c>
    </row>
    <row r="224" spans="1:10" ht="33">
      <c r="A224" s="41" t="str">
        <f ca="1">IF(ISERROR(MATCH(E224,Код_КВР,0)),"",INDIRECT(ADDRESS(MATCH(E224,Код_КВР,0)+1,2,,,"КВР")))</f>
        <v>Предоставление субсидий бюджетным, автономным учреждениям и иным некоммерческим организациям</v>
      </c>
      <c r="B224" s="53" t="s">
        <v>495</v>
      </c>
      <c r="C224" s="8" t="s">
        <v>243</v>
      </c>
      <c r="D224" s="1" t="s">
        <v>234</v>
      </c>
      <c r="E224" s="82">
        <v>600</v>
      </c>
      <c r="F224" s="7">
        <f t="shared" si="37"/>
        <v>536.8</v>
      </c>
      <c r="G224" s="7">
        <f t="shared" si="37"/>
        <v>0</v>
      </c>
      <c r="H224" s="43">
        <f t="shared" si="38"/>
        <v>536.8</v>
      </c>
      <c r="I224" s="7">
        <f t="shared" si="37"/>
        <v>0</v>
      </c>
      <c r="J224" s="43">
        <f t="shared" si="36"/>
        <v>536.8</v>
      </c>
    </row>
    <row r="225" spans="1:10" ht="12.75">
      <c r="A225" s="41" t="str">
        <f ca="1">IF(ISERROR(MATCH(E225,Код_КВР,0)),"",INDIRECT(ADDRESS(MATCH(E225,Код_КВР,0)+1,2,,,"КВР")))</f>
        <v>Субсидии бюджетным учреждениям</v>
      </c>
      <c r="B225" s="53" t="s">
        <v>495</v>
      </c>
      <c r="C225" s="8" t="s">
        <v>243</v>
      </c>
      <c r="D225" s="1" t="s">
        <v>234</v>
      </c>
      <c r="E225" s="82">
        <v>610</v>
      </c>
      <c r="F225" s="7">
        <f t="shared" si="37"/>
        <v>536.8</v>
      </c>
      <c r="G225" s="7">
        <f t="shared" si="37"/>
        <v>0</v>
      </c>
      <c r="H225" s="43">
        <f t="shared" si="38"/>
        <v>536.8</v>
      </c>
      <c r="I225" s="7">
        <f t="shared" si="37"/>
        <v>0</v>
      </c>
      <c r="J225" s="43">
        <f t="shared" si="36"/>
        <v>536.8</v>
      </c>
    </row>
    <row r="226" spans="1:10" ht="49.5">
      <c r="A226" s="41" t="str">
        <f ca="1">IF(ISERROR(MATCH(E226,Код_КВР,0)),"",INDIRECT(ADDRESS(MATCH(E226,Код_КВР,0)+1,2,,,"КВР")))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26" s="53" t="s">
        <v>495</v>
      </c>
      <c r="C226" s="8" t="s">
        <v>243</v>
      </c>
      <c r="D226" s="1" t="s">
        <v>234</v>
      </c>
      <c r="E226" s="82">
        <v>611</v>
      </c>
      <c r="F226" s="7">
        <f>'прил.5'!G854</f>
        <v>536.8</v>
      </c>
      <c r="G226" s="7">
        <f>'прил.5'!H854</f>
        <v>0</v>
      </c>
      <c r="H226" s="43">
        <f t="shared" si="38"/>
        <v>536.8</v>
      </c>
      <c r="I226" s="7">
        <f>'прил.5'!J854</f>
        <v>0</v>
      </c>
      <c r="J226" s="43">
        <f t="shared" si="36"/>
        <v>536.8</v>
      </c>
    </row>
    <row r="227" spans="1:10" ht="66">
      <c r="A227" s="41" t="str">
        <f ca="1">IF(ISERROR(MATCH(B227,Код_КЦСР,0)),"",INDIRECT(ADDRESS(MATCH(B227,Код_КЦСР,0)+1,2,,,"КЦСР")))</f>
        <v>Ведомственная целевая программа «Отрасль «Культура города Череповца» (2012-2014 годы) (Организация мероприятий по ремонту, реставрации и эффективному использованию  объектов культурного наследия)</v>
      </c>
      <c r="B227" s="53" t="s">
        <v>497</v>
      </c>
      <c r="C227" s="8"/>
      <c r="D227" s="1"/>
      <c r="E227" s="82"/>
      <c r="F227" s="7">
        <f aca="true" t="shared" si="39" ref="F227:I231">F228</f>
        <v>100</v>
      </c>
      <c r="G227" s="7">
        <f t="shared" si="39"/>
        <v>0</v>
      </c>
      <c r="H227" s="43">
        <f t="shared" si="38"/>
        <v>100</v>
      </c>
      <c r="I227" s="7">
        <f t="shared" si="39"/>
        <v>0</v>
      </c>
      <c r="J227" s="43">
        <f t="shared" si="36"/>
        <v>100</v>
      </c>
    </row>
    <row r="228" spans="1:10" ht="12.75">
      <c r="A228" s="41" t="str">
        <f ca="1">IF(ISERROR(MATCH(C228,Код_Раздел,0)),"",INDIRECT(ADDRESS(MATCH(C228,Код_Раздел,0)+1,2,,,"Раздел")))</f>
        <v>Культура, кинематография</v>
      </c>
      <c r="B228" s="53" t="s">
        <v>497</v>
      </c>
      <c r="C228" s="8" t="s">
        <v>243</v>
      </c>
      <c r="D228" s="1"/>
      <c r="E228" s="82"/>
      <c r="F228" s="7">
        <f t="shared" si="39"/>
        <v>100</v>
      </c>
      <c r="G228" s="7">
        <f t="shared" si="39"/>
        <v>0</v>
      </c>
      <c r="H228" s="43">
        <f t="shared" si="38"/>
        <v>100</v>
      </c>
      <c r="I228" s="7">
        <f t="shared" si="39"/>
        <v>0</v>
      </c>
      <c r="J228" s="43">
        <f t="shared" si="36"/>
        <v>100</v>
      </c>
    </row>
    <row r="229" spans="1:10" ht="12.75">
      <c r="A229" s="10" t="s">
        <v>184</v>
      </c>
      <c r="B229" s="53" t="s">
        <v>497</v>
      </c>
      <c r="C229" s="8" t="s">
        <v>243</v>
      </c>
      <c r="D229" s="1" t="s">
        <v>237</v>
      </c>
      <c r="E229" s="82"/>
      <c r="F229" s="7">
        <f t="shared" si="39"/>
        <v>100</v>
      </c>
      <c r="G229" s="7">
        <f t="shared" si="39"/>
        <v>0</v>
      </c>
      <c r="H229" s="43">
        <f t="shared" si="38"/>
        <v>100</v>
      </c>
      <c r="I229" s="7">
        <f t="shared" si="39"/>
        <v>0</v>
      </c>
      <c r="J229" s="43">
        <f t="shared" si="36"/>
        <v>100</v>
      </c>
    </row>
    <row r="230" spans="1:10" ht="33">
      <c r="A230" s="41" t="str">
        <f ca="1">IF(ISERROR(MATCH(E230,Код_КВР,0)),"",INDIRECT(ADDRESS(MATCH(E230,Код_КВР,0)+1,2,,,"КВР")))</f>
        <v>Предоставление субсидий бюджетным, автономным учреждениям и иным некоммерческим организациям</v>
      </c>
      <c r="B230" s="53" t="s">
        <v>497</v>
      </c>
      <c r="C230" s="8" t="s">
        <v>243</v>
      </c>
      <c r="D230" s="1" t="s">
        <v>237</v>
      </c>
      <c r="E230" s="82">
        <v>600</v>
      </c>
      <c r="F230" s="7">
        <f t="shared" si="39"/>
        <v>100</v>
      </c>
      <c r="G230" s="7">
        <f t="shared" si="39"/>
        <v>0</v>
      </c>
      <c r="H230" s="43">
        <f t="shared" si="38"/>
        <v>100</v>
      </c>
      <c r="I230" s="7">
        <f t="shared" si="39"/>
        <v>0</v>
      </c>
      <c r="J230" s="43">
        <f t="shared" si="36"/>
        <v>100</v>
      </c>
    </row>
    <row r="231" spans="1:10" ht="12.75">
      <c r="A231" s="41" t="str">
        <f ca="1">IF(ISERROR(MATCH(E231,Код_КВР,0)),"",INDIRECT(ADDRESS(MATCH(E231,Код_КВР,0)+1,2,,,"КВР")))</f>
        <v>Субсидии бюджетным учреждениям</v>
      </c>
      <c r="B231" s="53" t="s">
        <v>497</v>
      </c>
      <c r="C231" s="8" t="s">
        <v>243</v>
      </c>
      <c r="D231" s="1" t="s">
        <v>237</v>
      </c>
      <c r="E231" s="82">
        <v>610</v>
      </c>
      <c r="F231" s="7">
        <f t="shared" si="39"/>
        <v>100</v>
      </c>
      <c r="G231" s="7">
        <f t="shared" si="39"/>
        <v>0</v>
      </c>
      <c r="H231" s="43">
        <f t="shared" si="38"/>
        <v>100</v>
      </c>
      <c r="I231" s="7">
        <f t="shared" si="39"/>
        <v>0</v>
      </c>
      <c r="J231" s="43">
        <f t="shared" si="36"/>
        <v>100</v>
      </c>
    </row>
    <row r="232" spans="1:10" ht="12.75">
      <c r="A232" s="41" t="str">
        <f ca="1">IF(ISERROR(MATCH(E232,Код_КВР,0)),"",INDIRECT(ADDRESS(MATCH(E232,Код_КВР,0)+1,2,,,"КВР")))</f>
        <v>Субсидии бюджетным учреждениям на иные цели</v>
      </c>
      <c r="B232" s="53" t="s">
        <v>497</v>
      </c>
      <c r="C232" s="8" t="s">
        <v>243</v>
      </c>
      <c r="D232" s="1" t="s">
        <v>237</v>
      </c>
      <c r="E232" s="82">
        <v>612</v>
      </c>
      <c r="F232" s="7">
        <f>'прил.5'!G923</f>
        <v>100</v>
      </c>
      <c r="G232" s="7">
        <f>'прил.5'!H923</f>
        <v>0</v>
      </c>
      <c r="H232" s="43">
        <f t="shared" si="38"/>
        <v>100</v>
      </c>
      <c r="I232" s="7">
        <f>'прил.5'!J923</f>
        <v>0</v>
      </c>
      <c r="J232" s="43">
        <f t="shared" si="36"/>
        <v>100</v>
      </c>
    </row>
    <row r="233" spans="1:10" ht="12.75">
      <c r="A233" s="41" t="str">
        <f ca="1">IF(ISERROR(MATCH(B233,Код_КЦСР,0)),"",INDIRECT(ADDRESS(MATCH(B233,Код_КЦСР,0)+1,2,,,"КЦСР")))</f>
        <v>Развитие музейного дела</v>
      </c>
      <c r="B233" s="53" t="s">
        <v>498</v>
      </c>
      <c r="C233" s="8"/>
      <c r="D233" s="1"/>
      <c r="E233" s="82"/>
      <c r="F233" s="7">
        <f>F234+F240+F246+F252+F258</f>
        <v>45009.200000000004</v>
      </c>
      <c r="G233" s="7">
        <f>G234+G240+G246+G252+G258</f>
        <v>0</v>
      </c>
      <c r="H233" s="43">
        <f t="shared" si="38"/>
        <v>45009.200000000004</v>
      </c>
      <c r="I233" s="7">
        <f>I234+I240+I246+I252+I258</f>
        <v>0</v>
      </c>
      <c r="J233" s="43">
        <f t="shared" si="36"/>
        <v>45009.200000000004</v>
      </c>
    </row>
    <row r="234" spans="1:10" ht="82.5">
      <c r="A234" s="41" t="str">
        <f ca="1">IF(ISERROR(MATCH(B234,Код_КЦСР,0)),"",INDIRECT(ADDRESS(MATCH(B234,Код_КЦСР,0)+1,2,,,"КЦСР")))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 и памятными датами, событиями  мировой и отечественной культуры)</v>
      </c>
      <c r="B234" s="53" t="s">
        <v>499</v>
      </c>
      <c r="C234" s="8"/>
      <c r="D234" s="1"/>
      <c r="E234" s="82"/>
      <c r="F234" s="7">
        <f aca="true" t="shared" si="40" ref="F234:I238">F235</f>
        <v>270</v>
      </c>
      <c r="G234" s="7">
        <f t="shared" si="40"/>
        <v>0</v>
      </c>
      <c r="H234" s="43">
        <f t="shared" si="38"/>
        <v>270</v>
      </c>
      <c r="I234" s="7">
        <f t="shared" si="40"/>
        <v>0</v>
      </c>
      <c r="J234" s="43">
        <f t="shared" si="36"/>
        <v>270</v>
      </c>
    </row>
    <row r="235" spans="1:10" ht="12.75">
      <c r="A235" s="41" t="str">
        <f ca="1">IF(ISERROR(MATCH(C235,Код_Раздел,0)),"",INDIRECT(ADDRESS(MATCH(C235,Код_Раздел,0)+1,2,,,"Раздел")))</f>
        <v>Культура, кинематография</v>
      </c>
      <c r="B235" s="53" t="s">
        <v>499</v>
      </c>
      <c r="C235" s="8" t="s">
        <v>243</v>
      </c>
      <c r="D235" s="1"/>
      <c r="E235" s="82"/>
      <c r="F235" s="7">
        <f t="shared" si="40"/>
        <v>270</v>
      </c>
      <c r="G235" s="7">
        <f t="shared" si="40"/>
        <v>0</v>
      </c>
      <c r="H235" s="43">
        <f t="shared" si="38"/>
        <v>270</v>
      </c>
      <c r="I235" s="7">
        <f t="shared" si="40"/>
        <v>0</v>
      </c>
      <c r="J235" s="43">
        <f t="shared" si="36"/>
        <v>270</v>
      </c>
    </row>
    <row r="236" spans="1:10" ht="12.75">
      <c r="A236" s="10" t="s">
        <v>184</v>
      </c>
      <c r="B236" s="53" t="s">
        <v>499</v>
      </c>
      <c r="C236" s="8" t="s">
        <v>243</v>
      </c>
      <c r="D236" s="1" t="s">
        <v>237</v>
      </c>
      <c r="E236" s="82"/>
      <c r="F236" s="7">
        <f t="shared" si="40"/>
        <v>270</v>
      </c>
      <c r="G236" s="7">
        <f t="shared" si="40"/>
        <v>0</v>
      </c>
      <c r="H236" s="43">
        <f t="shared" si="38"/>
        <v>270</v>
      </c>
      <c r="I236" s="7">
        <f t="shared" si="40"/>
        <v>0</v>
      </c>
      <c r="J236" s="43">
        <f t="shared" si="36"/>
        <v>270</v>
      </c>
    </row>
    <row r="237" spans="1:10" ht="33">
      <c r="A237" s="41" t="str">
        <f ca="1">IF(ISERROR(MATCH(E237,Код_КВР,0)),"",INDIRECT(ADDRESS(MATCH(E237,Код_КВР,0)+1,2,,,"КВР")))</f>
        <v>Предоставление субсидий бюджетным, автономным учреждениям и иным некоммерческим организациям</v>
      </c>
      <c r="B237" s="53" t="s">
        <v>499</v>
      </c>
      <c r="C237" s="8" t="s">
        <v>243</v>
      </c>
      <c r="D237" s="1" t="s">
        <v>237</v>
      </c>
      <c r="E237" s="82">
        <v>600</v>
      </c>
      <c r="F237" s="7">
        <f t="shared" si="40"/>
        <v>270</v>
      </c>
      <c r="G237" s="7">
        <f t="shared" si="40"/>
        <v>0</v>
      </c>
      <c r="H237" s="43">
        <f t="shared" si="38"/>
        <v>270</v>
      </c>
      <c r="I237" s="7">
        <f t="shared" si="40"/>
        <v>0</v>
      </c>
      <c r="J237" s="43">
        <f t="shared" si="36"/>
        <v>270</v>
      </c>
    </row>
    <row r="238" spans="1:10" ht="12.75">
      <c r="A238" s="41" t="str">
        <f ca="1">IF(ISERROR(MATCH(E238,Код_КВР,0)),"",INDIRECT(ADDRESS(MATCH(E238,Код_КВР,0)+1,2,,,"КВР")))</f>
        <v>Субсидии бюджетным учреждениям</v>
      </c>
      <c r="B238" s="53" t="s">
        <v>499</v>
      </c>
      <c r="C238" s="8" t="s">
        <v>243</v>
      </c>
      <c r="D238" s="1" t="s">
        <v>237</v>
      </c>
      <c r="E238" s="82">
        <v>610</v>
      </c>
      <c r="F238" s="7">
        <f t="shared" si="40"/>
        <v>270</v>
      </c>
      <c r="G238" s="7">
        <f t="shared" si="40"/>
        <v>0</v>
      </c>
      <c r="H238" s="43">
        <f t="shared" si="38"/>
        <v>270</v>
      </c>
      <c r="I238" s="7">
        <f t="shared" si="40"/>
        <v>0</v>
      </c>
      <c r="J238" s="43">
        <f t="shared" si="36"/>
        <v>270</v>
      </c>
    </row>
    <row r="239" spans="1:10" ht="12.75">
      <c r="A239" s="41" t="str">
        <f ca="1">IF(ISERROR(MATCH(E239,Код_КВР,0)),"",INDIRECT(ADDRESS(MATCH(E239,Код_КВР,0)+1,2,,,"КВР")))</f>
        <v>Субсидии бюджетным учреждениям на иные цели</v>
      </c>
      <c r="B239" s="53" t="s">
        <v>499</v>
      </c>
      <c r="C239" s="8" t="s">
        <v>243</v>
      </c>
      <c r="D239" s="1" t="s">
        <v>237</v>
      </c>
      <c r="E239" s="82">
        <v>612</v>
      </c>
      <c r="F239" s="7">
        <f>'прил.5'!G928</f>
        <v>270</v>
      </c>
      <c r="G239" s="7">
        <f>'прил.5'!H928</f>
        <v>0</v>
      </c>
      <c r="H239" s="43">
        <f t="shared" si="38"/>
        <v>270</v>
      </c>
      <c r="I239" s="7">
        <f>'прил.5'!J928</f>
        <v>0</v>
      </c>
      <c r="J239" s="43">
        <f t="shared" si="36"/>
        <v>270</v>
      </c>
    </row>
    <row r="240" spans="1:10" ht="49.5">
      <c r="A240" s="41" t="str">
        <f ca="1">IF(ISERROR(MATCH(B240,Код_КЦСР,0)),"",INDIRECT(ADDRESS(MATCH(B240,Код_КЦСР,0)+1,2,,,"КЦСР")))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240" s="53" t="s">
        <v>501</v>
      </c>
      <c r="C240" s="8"/>
      <c r="D240" s="1"/>
      <c r="E240" s="82"/>
      <c r="F240" s="7">
        <f aca="true" t="shared" si="41" ref="F240:I244">F241</f>
        <v>412</v>
      </c>
      <c r="G240" s="7">
        <f t="shared" si="41"/>
        <v>0</v>
      </c>
      <c r="H240" s="43">
        <f t="shared" si="38"/>
        <v>412</v>
      </c>
      <c r="I240" s="7">
        <f t="shared" si="41"/>
        <v>0</v>
      </c>
      <c r="J240" s="43">
        <f t="shared" si="36"/>
        <v>412</v>
      </c>
    </row>
    <row r="241" spans="1:10" ht="12.75">
      <c r="A241" s="41" t="str">
        <f ca="1">IF(ISERROR(MATCH(C241,Код_Раздел,0)),"",INDIRECT(ADDRESS(MATCH(C241,Код_Раздел,0)+1,2,,,"Раздел")))</f>
        <v>Культура, кинематография</v>
      </c>
      <c r="B241" s="53" t="s">
        <v>501</v>
      </c>
      <c r="C241" s="8" t="s">
        <v>243</v>
      </c>
      <c r="D241" s="1"/>
      <c r="E241" s="82"/>
      <c r="F241" s="7">
        <f t="shared" si="41"/>
        <v>412</v>
      </c>
      <c r="G241" s="7">
        <f t="shared" si="41"/>
        <v>0</v>
      </c>
      <c r="H241" s="43">
        <f t="shared" si="38"/>
        <v>412</v>
      </c>
      <c r="I241" s="7">
        <f t="shared" si="41"/>
        <v>0</v>
      </c>
      <c r="J241" s="43">
        <f t="shared" si="36"/>
        <v>412</v>
      </c>
    </row>
    <row r="242" spans="1:10" ht="12.75">
      <c r="A242" s="10" t="s">
        <v>184</v>
      </c>
      <c r="B242" s="53" t="s">
        <v>501</v>
      </c>
      <c r="C242" s="8" t="s">
        <v>243</v>
      </c>
      <c r="D242" s="1" t="s">
        <v>237</v>
      </c>
      <c r="E242" s="82"/>
      <c r="F242" s="7">
        <f t="shared" si="41"/>
        <v>412</v>
      </c>
      <c r="G242" s="7">
        <f t="shared" si="41"/>
        <v>0</v>
      </c>
      <c r="H242" s="43">
        <f t="shared" si="38"/>
        <v>412</v>
      </c>
      <c r="I242" s="7">
        <f t="shared" si="41"/>
        <v>0</v>
      </c>
      <c r="J242" s="43">
        <f t="shared" si="36"/>
        <v>412</v>
      </c>
    </row>
    <row r="243" spans="1:10" ht="33">
      <c r="A243" s="41" t="str">
        <f ca="1">IF(ISERROR(MATCH(E243,Код_КВР,0)),"",INDIRECT(ADDRESS(MATCH(E243,Код_КВР,0)+1,2,,,"КВР")))</f>
        <v>Предоставление субсидий бюджетным, автономным учреждениям и иным некоммерческим организациям</v>
      </c>
      <c r="B243" s="53" t="s">
        <v>501</v>
      </c>
      <c r="C243" s="8" t="s">
        <v>243</v>
      </c>
      <c r="D243" s="1" t="s">
        <v>237</v>
      </c>
      <c r="E243" s="82">
        <v>600</v>
      </c>
      <c r="F243" s="7">
        <f t="shared" si="41"/>
        <v>412</v>
      </c>
      <c r="G243" s="7">
        <f t="shared" si="41"/>
        <v>0</v>
      </c>
      <c r="H243" s="43">
        <f t="shared" si="38"/>
        <v>412</v>
      </c>
      <c r="I243" s="7">
        <f t="shared" si="41"/>
        <v>0</v>
      </c>
      <c r="J243" s="43">
        <f t="shared" si="36"/>
        <v>412</v>
      </c>
    </row>
    <row r="244" spans="1:10" ht="12.75">
      <c r="A244" s="41" t="str">
        <f ca="1">IF(ISERROR(MATCH(E244,Код_КВР,0)),"",INDIRECT(ADDRESS(MATCH(E244,Код_КВР,0)+1,2,,,"КВР")))</f>
        <v>Субсидии бюджетным учреждениям</v>
      </c>
      <c r="B244" s="53" t="s">
        <v>501</v>
      </c>
      <c r="C244" s="8" t="s">
        <v>243</v>
      </c>
      <c r="D244" s="1" t="s">
        <v>237</v>
      </c>
      <c r="E244" s="82">
        <v>610</v>
      </c>
      <c r="F244" s="7">
        <f t="shared" si="41"/>
        <v>412</v>
      </c>
      <c r="G244" s="7">
        <f t="shared" si="41"/>
        <v>0</v>
      </c>
      <c r="H244" s="43">
        <f t="shared" si="38"/>
        <v>412</v>
      </c>
      <c r="I244" s="7">
        <f t="shared" si="41"/>
        <v>0</v>
      </c>
      <c r="J244" s="43">
        <f t="shared" si="36"/>
        <v>412</v>
      </c>
    </row>
    <row r="245" spans="1:10" ht="12.75">
      <c r="A245" s="41" t="str">
        <f ca="1">IF(ISERROR(MATCH(E245,Код_КВР,0)),"",INDIRECT(ADDRESS(MATCH(E245,Код_КВР,0)+1,2,,,"КВР")))</f>
        <v>Субсидии бюджетным учреждениям на иные цели</v>
      </c>
      <c r="B245" s="53" t="s">
        <v>501</v>
      </c>
      <c r="C245" s="8" t="s">
        <v>243</v>
      </c>
      <c r="D245" s="1" t="s">
        <v>237</v>
      </c>
      <c r="E245" s="82">
        <v>612</v>
      </c>
      <c r="F245" s="7">
        <f>'прил.5'!G932</f>
        <v>412</v>
      </c>
      <c r="G245" s="7">
        <f>'прил.5'!H932</f>
        <v>0</v>
      </c>
      <c r="H245" s="43">
        <f t="shared" si="38"/>
        <v>412</v>
      </c>
      <c r="I245" s="7">
        <f>'прил.5'!J932</f>
        <v>0</v>
      </c>
      <c r="J245" s="43">
        <f t="shared" si="36"/>
        <v>412</v>
      </c>
    </row>
    <row r="246" spans="1:10" ht="12.75">
      <c r="A246" s="41" t="str">
        <f ca="1">IF(ISERROR(MATCH(B246,Код_КЦСР,0)),"",INDIRECT(ADDRESS(MATCH(B246,Код_КЦСР,0)+1,2,,,"КЦСР")))</f>
        <v xml:space="preserve">Оказание муниципальных услуг </v>
      </c>
      <c r="B246" s="53" t="s">
        <v>503</v>
      </c>
      <c r="C246" s="8"/>
      <c r="D246" s="1"/>
      <c r="E246" s="82"/>
      <c r="F246" s="7">
        <f aca="true" t="shared" si="42" ref="F246:I250">F247</f>
        <v>25054</v>
      </c>
      <c r="G246" s="7">
        <f t="shared" si="42"/>
        <v>0</v>
      </c>
      <c r="H246" s="43">
        <f t="shared" si="38"/>
        <v>25054</v>
      </c>
      <c r="I246" s="7">
        <f t="shared" si="42"/>
        <v>0</v>
      </c>
      <c r="J246" s="43">
        <f t="shared" si="36"/>
        <v>25054</v>
      </c>
    </row>
    <row r="247" spans="1:10" ht="12.75">
      <c r="A247" s="41" t="str">
        <f ca="1">IF(ISERROR(MATCH(C247,Код_Раздел,0)),"",INDIRECT(ADDRESS(MATCH(C247,Код_Раздел,0)+1,2,,,"Раздел")))</f>
        <v>Культура, кинематография</v>
      </c>
      <c r="B247" s="53" t="s">
        <v>503</v>
      </c>
      <c r="C247" s="8" t="s">
        <v>243</v>
      </c>
      <c r="D247" s="1"/>
      <c r="E247" s="82"/>
      <c r="F247" s="7">
        <f t="shared" si="42"/>
        <v>25054</v>
      </c>
      <c r="G247" s="7">
        <f t="shared" si="42"/>
        <v>0</v>
      </c>
      <c r="H247" s="43">
        <f t="shared" si="38"/>
        <v>25054</v>
      </c>
      <c r="I247" s="7">
        <f t="shared" si="42"/>
        <v>0</v>
      </c>
      <c r="J247" s="43">
        <f t="shared" si="36"/>
        <v>25054</v>
      </c>
    </row>
    <row r="248" spans="1:10" ht="12.75">
      <c r="A248" s="10" t="s">
        <v>205</v>
      </c>
      <c r="B248" s="53" t="s">
        <v>503</v>
      </c>
      <c r="C248" s="8" t="s">
        <v>243</v>
      </c>
      <c r="D248" s="1" t="s">
        <v>234</v>
      </c>
      <c r="E248" s="82"/>
      <c r="F248" s="7">
        <f t="shared" si="42"/>
        <v>25054</v>
      </c>
      <c r="G248" s="7">
        <f t="shared" si="42"/>
        <v>0</v>
      </c>
      <c r="H248" s="43">
        <f t="shared" si="38"/>
        <v>25054</v>
      </c>
      <c r="I248" s="7">
        <f t="shared" si="42"/>
        <v>0</v>
      </c>
      <c r="J248" s="43">
        <f t="shared" si="36"/>
        <v>25054</v>
      </c>
    </row>
    <row r="249" spans="1:10" ht="33">
      <c r="A249" s="41" t="str">
        <f ca="1">IF(ISERROR(MATCH(E249,Код_КВР,0)),"",INDIRECT(ADDRESS(MATCH(E249,Код_КВР,0)+1,2,,,"КВР")))</f>
        <v>Предоставление субсидий бюджетным, автономным учреждениям и иным некоммерческим организациям</v>
      </c>
      <c r="B249" s="53" t="s">
        <v>503</v>
      </c>
      <c r="C249" s="8" t="s">
        <v>243</v>
      </c>
      <c r="D249" s="1" t="s">
        <v>234</v>
      </c>
      <c r="E249" s="82">
        <v>600</v>
      </c>
      <c r="F249" s="7">
        <f t="shared" si="42"/>
        <v>25054</v>
      </c>
      <c r="G249" s="7">
        <f t="shared" si="42"/>
        <v>0</v>
      </c>
      <c r="H249" s="43">
        <f t="shared" si="38"/>
        <v>25054</v>
      </c>
      <c r="I249" s="7">
        <f t="shared" si="42"/>
        <v>0</v>
      </c>
      <c r="J249" s="43">
        <f t="shared" si="36"/>
        <v>25054</v>
      </c>
    </row>
    <row r="250" spans="1:10" ht="12.75">
      <c r="A250" s="41" t="str">
        <f ca="1">IF(ISERROR(MATCH(E250,Код_КВР,0)),"",INDIRECT(ADDRESS(MATCH(E250,Код_КВР,0)+1,2,,,"КВР")))</f>
        <v>Субсидии бюджетным учреждениям</v>
      </c>
      <c r="B250" s="53" t="s">
        <v>503</v>
      </c>
      <c r="C250" s="8" t="s">
        <v>243</v>
      </c>
      <c r="D250" s="1" t="s">
        <v>234</v>
      </c>
      <c r="E250" s="82">
        <v>610</v>
      </c>
      <c r="F250" s="7">
        <f t="shared" si="42"/>
        <v>25054</v>
      </c>
      <c r="G250" s="7">
        <f t="shared" si="42"/>
        <v>0</v>
      </c>
      <c r="H250" s="43">
        <f t="shared" si="38"/>
        <v>25054</v>
      </c>
      <c r="I250" s="7">
        <f t="shared" si="42"/>
        <v>0</v>
      </c>
      <c r="J250" s="43">
        <f t="shared" si="36"/>
        <v>25054</v>
      </c>
    </row>
    <row r="251" spans="1:10" ht="49.5">
      <c r="A251" s="41" t="str">
        <f ca="1">IF(ISERROR(MATCH(E251,Код_КВР,0)),"",INDIRECT(ADDRESS(MATCH(E251,Код_КВР,0)+1,2,,,"КВР")))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51" s="53" t="s">
        <v>503</v>
      </c>
      <c r="C251" s="8" t="s">
        <v>243</v>
      </c>
      <c r="D251" s="1" t="s">
        <v>234</v>
      </c>
      <c r="E251" s="82">
        <v>611</v>
      </c>
      <c r="F251" s="7">
        <f>'прил.5'!G859</f>
        <v>25054</v>
      </c>
      <c r="G251" s="7">
        <f>'прил.5'!H859</f>
        <v>0</v>
      </c>
      <c r="H251" s="43">
        <f t="shared" si="38"/>
        <v>25054</v>
      </c>
      <c r="I251" s="7">
        <f>'прил.5'!J859</f>
        <v>0</v>
      </c>
      <c r="J251" s="43">
        <f t="shared" si="36"/>
        <v>25054</v>
      </c>
    </row>
    <row r="252" spans="1:10" ht="33">
      <c r="A252" s="41" t="str">
        <f ca="1">IF(ISERROR(MATCH(B252,Код_КЦСР,0)),"",INDIRECT(ADDRESS(MATCH(B252,Код_КЦСР,0)+1,2,,,"КЦСР")))</f>
        <v xml:space="preserve">Хранение, изучение и обеспечение сохранности музейных предметов </v>
      </c>
      <c r="B252" s="53" t="s">
        <v>505</v>
      </c>
      <c r="C252" s="8"/>
      <c r="D252" s="1"/>
      <c r="E252" s="82"/>
      <c r="F252" s="7">
        <f aca="true" t="shared" si="43" ref="F252:I256">F253</f>
        <v>15501.3</v>
      </c>
      <c r="G252" s="7">
        <f t="shared" si="43"/>
        <v>0</v>
      </c>
      <c r="H252" s="43">
        <f t="shared" si="38"/>
        <v>15501.3</v>
      </c>
      <c r="I252" s="7">
        <f t="shared" si="43"/>
        <v>0</v>
      </c>
      <c r="J252" s="43">
        <f t="shared" si="36"/>
        <v>15501.3</v>
      </c>
    </row>
    <row r="253" spans="1:10" ht="12.75">
      <c r="A253" s="41" t="str">
        <f ca="1">IF(ISERROR(MATCH(C253,Код_Раздел,0)),"",INDIRECT(ADDRESS(MATCH(C253,Код_Раздел,0)+1,2,,,"Раздел")))</f>
        <v>Культура, кинематография</v>
      </c>
      <c r="B253" s="53" t="s">
        <v>505</v>
      </c>
      <c r="C253" s="8" t="s">
        <v>243</v>
      </c>
      <c r="D253" s="1"/>
      <c r="E253" s="82"/>
      <c r="F253" s="7">
        <f t="shared" si="43"/>
        <v>15501.3</v>
      </c>
      <c r="G253" s="7">
        <f t="shared" si="43"/>
        <v>0</v>
      </c>
      <c r="H253" s="43">
        <f t="shared" si="38"/>
        <v>15501.3</v>
      </c>
      <c r="I253" s="7">
        <f t="shared" si="43"/>
        <v>0</v>
      </c>
      <c r="J253" s="43">
        <f t="shared" si="36"/>
        <v>15501.3</v>
      </c>
    </row>
    <row r="254" spans="1:10" ht="12.75">
      <c r="A254" s="10" t="s">
        <v>205</v>
      </c>
      <c r="B254" s="53" t="s">
        <v>505</v>
      </c>
      <c r="C254" s="8" t="s">
        <v>243</v>
      </c>
      <c r="D254" s="1" t="s">
        <v>234</v>
      </c>
      <c r="E254" s="82"/>
      <c r="F254" s="7">
        <f t="shared" si="43"/>
        <v>15501.3</v>
      </c>
      <c r="G254" s="7">
        <f t="shared" si="43"/>
        <v>0</v>
      </c>
      <c r="H254" s="43">
        <f t="shared" si="38"/>
        <v>15501.3</v>
      </c>
      <c r="I254" s="7">
        <f t="shared" si="43"/>
        <v>0</v>
      </c>
      <c r="J254" s="43">
        <f t="shared" si="36"/>
        <v>15501.3</v>
      </c>
    </row>
    <row r="255" spans="1:10" ht="33">
      <c r="A255" s="41" t="str">
        <f ca="1">IF(ISERROR(MATCH(E255,Код_КВР,0)),"",INDIRECT(ADDRESS(MATCH(E255,Код_КВР,0)+1,2,,,"КВР")))</f>
        <v>Предоставление субсидий бюджетным, автономным учреждениям и иным некоммерческим организациям</v>
      </c>
      <c r="B255" s="53" t="s">
        <v>505</v>
      </c>
      <c r="C255" s="8" t="s">
        <v>243</v>
      </c>
      <c r="D255" s="1" t="s">
        <v>234</v>
      </c>
      <c r="E255" s="82">
        <v>600</v>
      </c>
      <c r="F255" s="7">
        <f t="shared" si="43"/>
        <v>15501.3</v>
      </c>
      <c r="G255" s="7">
        <f t="shared" si="43"/>
        <v>0</v>
      </c>
      <c r="H255" s="43">
        <f t="shared" si="38"/>
        <v>15501.3</v>
      </c>
      <c r="I255" s="7">
        <f t="shared" si="43"/>
        <v>0</v>
      </c>
      <c r="J255" s="43">
        <f t="shared" si="36"/>
        <v>15501.3</v>
      </c>
    </row>
    <row r="256" spans="1:10" ht="12.75">
      <c r="A256" s="41" t="str">
        <f ca="1">IF(ISERROR(MATCH(E256,Код_КВР,0)),"",INDIRECT(ADDRESS(MATCH(E256,Код_КВР,0)+1,2,,,"КВР")))</f>
        <v>Субсидии бюджетным учреждениям</v>
      </c>
      <c r="B256" s="53" t="s">
        <v>505</v>
      </c>
      <c r="C256" s="8" t="s">
        <v>243</v>
      </c>
      <c r="D256" s="1" t="s">
        <v>234</v>
      </c>
      <c r="E256" s="82">
        <v>610</v>
      </c>
      <c r="F256" s="7">
        <f t="shared" si="43"/>
        <v>15501.3</v>
      </c>
      <c r="G256" s="7">
        <f t="shared" si="43"/>
        <v>0</v>
      </c>
      <c r="H256" s="43">
        <f t="shared" si="38"/>
        <v>15501.3</v>
      </c>
      <c r="I256" s="7">
        <f t="shared" si="43"/>
        <v>0</v>
      </c>
      <c r="J256" s="43">
        <f t="shared" si="36"/>
        <v>15501.3</v>
      </c>
    </row>
    <row r="257" spans="1:10" ht="49.5">
      <c r="A257" s="41" t="str">
        <f ca="1">IF(ISERROR(MATCH(E257,Код_КВР,0)),"",INDIRECT(ADDRESS(MATCH(E257,Код_КВР,0)+1,2,,,"КВР")))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57" s="53" t="s">
        <v>505</v>
      </c>
      <c r="C257" s="8" t="s">
        <v>243</v>
      </c>
      <c r="D257" s="1" t="s">
        <v>234</v>
      </c>
      <c r="E257" s="82">
        <v>611</v>
      </c>
      <c r="F257" s="7">
        <f>'прил.5'!G863</f>
        <v>15501.3</v>
      </c>
      <c r="G257" s="7">
        <f>'прил.5'!H863</f>
        <v>0</v>
      </c>
      <c r="H257" s="43">
        <f t="shared" si="38"/>
        <v>15501.3</v>
      </c>
      <c r="I257" s="7">
        <f>'прил.5'!J863</f>
        <v>0</v>
      </c>
      <c r="J257" s="43">
        <f t="shared" si="36"/>
        <v>15501.3</v>
      </c>
    </row>
    <row r="258" spans="1:10" ht="12.75">
      <c r="A258" s="41" t="str">
        <f ca="1">IF(ISERROR(MATCH(B258,Код_КЦСР,0)),"",INDIRECT(ADDRESS(MATCH(B258,Код_КЦСР,0)+1,2,,,"КЦСР")))</f>
        <v>Формирование и учет музейного фонда</v>
      </c>
      <c r="B258" s="53" t="s">
        <v>507</v>
      </c>
      <c r="C258" s="8"/>
      <c r="D258" s="1"/>
      <c r="E258" s="82"/>
      <c r="F258" s="7">
        <f aca="true" t="shared" si="44" ref="F258:I262">F259</f>
        <v>3771.9</v>
      </c>
      <c r="G258" s="7">
        <f t="shared" si="44"/>
        <v>0</v>
      </c>
      <c r="H258" s="43">
        <f t="shared" si="38"/>
        <v>3771.9</v>
      </c>
      <c r="I258" s="7">
        <f t="shared" si="44"/>
        <v>0</v>
      </c>
      <c r="J258" s="43">
        <f t="shared" si="36"/>
        <v>3771.9</v>
      </c>
    </row>
    <row r="259" spans="1:10" ht="12.75">
      <c r="A259" s="41" t="str">
        <f ca="1">IF(ISERROR(MATCH(C259,Код_Раздел,0)),"",INDIRECT(ADDRESS(MATCH(C259,Код_Раздел,0)+1,2,,,"Раздел")))</f>
        <v>Культура, кинематография</v>
      </c>
      <c r="B259" s="53" t="s">
        <v>507</v>
      </c>
      <c r="C259" s="8" t="s">
        <v>243</v>
      </c>
      <c r="D259" s="1"/>
      <c r="E259" s="82"/>
      <c r="F259" s="7">
        <f t="shared" si="44"/>
        <v>3771.9</v>
      </c>
      <c r="G259" s="7">
        <f t="shared" si="44"/>
        <v>0</v>
      </c>
      <c r="H259" s="43">
        <f t="shared" si="38"/>
        <v>3771.9</v>
      </c>
      <c r="I259" s="7">
        <f t="shared" si="44"/>
        <v>0</v>
      </c>
      <c r="J259" s="43">
        <f t="shared" si="36"/>
        <v>3771.9</v>
      </c>
    </row>
    <row r="260" spans="1:10" ht="12.75">
      <c r="A260" s="10" t="s">
        <v>205</v>
      </c>
      <c r="B260" s="53" t="s">
        <v>507</v>
      </c>
      <c r="C260" s="8" t="s">
        <v>243</v>
      </c>
      <c r="D260" s="1" t="s">
        <v>234</v>
      </c>
      <c r="E260" s="82"/>
      <c r="F260" s="7">
        <f t="shared" si="44"/>
        <v>3771.9</v>
      </c>
      <c r="G260" s="7">
        <f t="shared" si="44"/>
        <v>0</v>
      </c>
      <c r="H260" s="43">
        <f t="shared" si="38"/>
        <v>3771.9</v>
      </c>
      <c r="I260" s="7">
        <f t="shared" si="44"/>
        <v>0</v>
      </c>
      <c r="J260" s="43">
        <f t="shared" si="36"/>
        <v>3771.9</v>
      </c>
    </row>
    <row r="261" spans="1:10" ht="33">
      <c r="A261" s="41" t="str">
        <f ca="1">IF(ISERROR(MATCH(E261,Код_КВР,0)),"",INDIRECT(ADDRESS(MATCH(E261,Код_КВР,0)+1,2,,,"КВР")))</f>
        <v>Предоставление субсидий бюджетным, автономным учреждениям и иным некоммерческим организациям</v>
      </c>
      <c r="B261" s="53" t="s">
        <v>507</v>
      </c>
      <c r="C261" s="8" t="s">
        <v>243</v>
      </c>
      <c r="D261" s="1" t="s">
        <v>234</v>
      </c>
      <c r="E261" s="82">
        <v>600</v>
      </c>
      <c r="F261" s="7">
        <f t="shared" si="44"/>
        <v>3771.9</v>
      </c>
      <c r="G261" s="7">
        <f t="shared" si="44"/>
        <v>0</v>
      </c>
      <c r="H261" s="43">
        <f t="shared" si="38"/>
        <v>3771.9</v>
      </c>
      <c r="I261" s="7">
        <f t="shared" si="44"/>
        <v>0</v>
      </c>
      <c r="J261" s="43">
        <f t="shared" si="36"/>
        <v>3771.9</v>
      </c>
    </row>
    <row r="262" spans="1:10" ht="12.75">
      <c r="A262" s="41" t="str">
        <f ca="1">IF(ISERROR(MATCH(E262,Код_КВР,0)),"",INDIRECT(ADDRESS(MATCH(E262,Код_КВР,0)+1,2,,,"КВР")))</f>
        <v>Субсидии бюджетным учреждениям</v>
      </c>
      <c r="B262" s="53" t="s">
        <v>507</v>
      </c>
      <c r="C262" s="8" t="s">
        <v>243</v>
      </c>
      <c r="D262" s="1" t="s">
        <v>234</v>
      </c>
      <c r="E262" s="82">
        <v>610</v>
      </c>
      <c r="F262" s="7">
        <f t="shared" si="44"/>
        <v>3771.9</v>
      </c>
      <c r="G262" s="7">
        <f t="shared" si="44"/>
        <v>0</v>
      </c>
      <c r="H262" s="43">
        <f t="shared" si="38"/>
        <v>3771.9</v>
      </c>
      <c r="I262" s="7">
        <f t="shared" si="44"/>
        <v>0</v>
      </c>
      <c r="J262" s="43">
        <f t="shared" si="36"/>
        <v>3771.9</v>
      </c>
    </row>
    <row r="263" spans="1:10" ht="49.5">
      <c r="A263" s="41" t="str">
        <f ca="1">IF(ISERROR(MATCH(E263,Код_КВР,0)),"",INDIRECT(ADDRESS(MATCH(E263,Код_КВР,0)+1,2,,,"КВР")))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63" s="53" t="s">
        <v>507</v>
      </c>
      <c r="C263" s="8" t="s">
        <v>243</v>
      </c>
      <c r="D263" s="1" t="s">
        <v>234</v>
      </c>
      <c r="E263" s="82">
        <v>611</v>
      </c>
      <c r="F263" s="7">
        <f>'прил.5'!G867</f>
        <v>3771.9</v>
      </c>
      <c r="G263" s="7">
        <f>'прил.5'!H867</f>
        <v>0</v>
      </c>
      <c r="H263" s="43">
        <f t="shared" si="38"/>
        <v>3771.9</v>
      </c>
      <c r="I263" s="7">
        <f>'прил.5'!J867</f>
        <v>0</v>
      </c>
      <c r="J263" s="43">
        <f t="shared" si="36"/>
        <v>3771.9</v>
      </c>
    </row>
    <row r="264" spans="1:10" ht="12.75">
      <c r="A264" s="41" t="str">
        <f ca="1">IF(ISERROR(MATCH(B264,Код_КЦСР,0)),"",INDIRECT(ADDRESS(MATCH(B264,Код_КЦСР,0)+1,2,,,"КЦСР")))</f>
        <v>Развитие библиотечного дела</v>
      </c>
      <c r="B264" s="53" t="s">
        <v>509</v>
      </c>
      <c r="C264" s="8"/>
      <c r="D264" s="1"/>
      <c r="E264" s="82"/>
      <c r="F264" s="7">
        <f>F265+F271+F277+F283+F289+F295</f>
        <v>41488.7</v>
      </c>
      <c r="G264" s="7">
        <f>G265+G271+G277+G283+G289+G295</f>
        <v>0</v>
      </c>
      <c r="H264" s="43">
        <f t="shared" si="38"/>
        <v>41488.7</v>
      </c>
      <c r="I264" s="7">
        <f>I265+I271+I277+I283+I289+I295</f>
        <v>0</v>
      </c>
      <c r="J264" s="43">
        <f t="shared" si="36"/>
        <v>41488.7</v>
      </c>
    </row>
    <row r="265" spans="1:10" ht="49.5">
      <c r="A265" s="41" t="str">
        <f ca="1">IF(ISERROR(MATCH(B265,Код_КЦСР,0)),"",INDIRECT(ADDRESS(MATCH(B265,Код_КЦСР,0)+1,2,,,"КЦСР")))</f>
        <v>Ведомственная целевая программа «Отрасль «Культура города Череповца» (2012-2014 годы) (Комплектование библиотечных фондов)</v>
      </c>
      <c r="B265" s="53" t="s">
        <v>510</v>
      </c>
      <c r="C265" s="8"/>
      <c r="D265" s="1"/>
      <c r="E265" s="82"/>
      <c r="F265" s="7">
        <f aca="true" t="shared" si="45" ref="F265:I269">F266</f>
        <v>1300</v>
      </c>
      <c r="G265" s="7">
        <f t="shared" si="45"/>
        <v>0</v>
      </c>
      <c r="H265" s="43">
        <f t="shared" si="38"/>
        <v>1300</v>
      </c>
      <c r="I265" s="7">
        <f t="shared" si="45"/>
        <v>0</v>
      </c>
      <c r="J265" s="43">
        <f t="shared" si="36"/>
        <v>1300</v>
      </c>
    </row>
    <row r="266" spans="1:10" ht="12.75">
      <c r="A266" s="41" t="str">
        <f ca="1">IF(ISERROR(MATCH(C266,Код_Раздел,0)),"",INDIRECT(ADDRESS(MATCH(C266,Код_Раздел,0)+1,2,,,"Раздел")))</f>
        <v>Культура, кинематография</v>
      </c>
      <c r="B266" s="53" t="s">
        <v>510</v>
      </c>
      <c r="C266" s="8" t="s">
        <v>243</v>
      </c>
      <c r="D266" s="1"/>
      <c r="E266" s="82"/>
      <c r="F266" s="7">
        <f t="shared" si="45"/>
        <v>1300</v>
      </c>
      <c r="G266" s="7">
        <f t="shared" si="45"/>
        <v>0</v>
      </c>
      <c r="H266" s="43">
        <f t="shared" si="38"/>
        <v>1300</v>
      </c>
      <c r="I266" s="7">
        <f t="shared" si="45"/>
        <v>0</v>
      </c>
      <c r="J266" s="43">
        <f t="shared" si="36"/>
        <v>1300</v>
      </c>
    </row>
    <row r="267" spans="1:10" ht="12.75">
      <c r="A267" s="10" t="s">
        <v>184</v>
      </c>
      <c r="B267" s="53" t="s">
        <v>510</v>
      </c>
      <c r="C267" s="8" t="s">
        <v>243</v>
      </c>
      <c r="D267" s="1" t="s">
        <v>237</v>
      </c>
      <c r="E267" s="82"/>
      <c r="F267" s="7">
        <f t="shared" si="45"/>
        <v>1300</v>
      </c>
      <c r="G267" s="7">
        <f t="shared" si="45"/>
        <v>0</v>
      </c>
      <c r="H267" s="43">
        <f t="shared" si="38"/>
        <v>1300</v>
      </c>
      <c r="I267" s="7">
        <f t="shared" si="45"/>
        <v>0</v>
      </c>
      <c r="J267" s="43">
        <f t="shared" si="36"/>
        <v>1300</v>
      </c>
    </row>
    <row r="268" spans="1:10" ht="33">
      <c r="A268" s="41" t="str">
        <f ca="1">IF(ISERROR(MATCH(E268,Код_КВР,0)),"",INDIRECT(ADDRESS(MATCH(E268,Код_КВР,0)+1,2,,,"КВР")))</f>
        <v>Предоставление субсидий бюджетным, автономным учреждениям и иным некоммерческим организациям</v>
      </c>
      <c r="B268" s="53" t="s">
        <v>510</v>
      </c>
      <c r="C268" s="8" t="s">
        <v>243</v>
      </c>
      <c r="D268" s="1" t="s">
        <v>237</v>
      </c>
      <c r="E268" s="82">
        <v>600</v>
      </c>
      <c r="F268" s="7">
        <f t="shared" si="45"/>
        <v>1300</v>
      </c>
      <c r="G268" s="7">
        <f t="shared" si="45"/>
        <v>0</v>
      </c>
      <c r="H268" s="43">
        <f t="shared" si="38"/>
        <v>1300</v>
      </c>
      <c r="I268" s="7">
        <f t="shared" si="45"/>
        <v>0</v>
      </c>
      <c r="J268" s="43">
        <f t="shared" si="36"/>
        <v>1300</v>
      </c>
    </row>
    <row r="269" spans="1:10" ht="12.75">
      <c r="A269" s="41" t="str">
        <f ca="1">IF(ISERROR(MATCH(E269,Код_КВР,0)),"",INDIRECT(ADDRESS(MATCH(E269,Код_КВР,0)+1,2,,,"КВР")))</f>
        <v>Субсидии бюджетным учреждениям</v>
      </c>
      <c r="B269" s="53" t="s">
        <v>510</v>
      </c>
      <c r="C269" s="8" t="s">
        <v>243</v>
      </c>
      <c r="D269" s="1" t="s">
        <v>237</v>
      </c>
      <c r="E269" s="82">
        <v>610</v>
      </c>
      <c r="F269" s="7">
        <f t="shared" si="45"/>
        <v>1300</v>
      </c>
      <c r="G269" s="7">
        <f t="shared" si="45"/>
        <v>0</v>
      </c>
      <c r="H269" s="43">
        <f t="shared" si="38"/>
        <v>1300</v>
      </c>
      <c r="I269" s="7">
        <f t="shared" si="45"/>
        <v>0</v>
      </c>
      <c r="J269" s="43">
        <f t="shared" si="36"/>
        <v>1300</v>
      </c>
    </row>
    <row r="270" spans="1:10" ht="12.75">
      <c r="A270" s="41" t="str">
        <f ca="1">IF(ISERROR(MATCH(E270,Код_КВР,0)),"",INDIRECT(ADDRESS(MATCH(E270,Код_КВР,0)+1,2,,,"КВР")))</f>
        <v>Субсидии бюджетным учреждениям на иные цели</v>
      </c>
      <c r="B270" s="53" t="s">
        <v>510</v>
      </c>
      <c r="C270" s="8" t="s">
        <v>243</v>
      </c>
      <c r="D270" s="1" t="s">
        <v>237</v>
      </c>
      <c r="E270" s="82">
        <v>612</v>
      </c>
      <c r="F270" s="7">
        <f>'прил.5'!G937</f>
        <v>1300</v>
      </c>
      <c r="G270" s="7">
        <f>'прил.5'!H937</f>
        <v>0</v>
      </c>
      <c r="H270" s="43">
        <f t="shared" si="38"/>
        <v>1300</v>
      </c>
      <c r="I270" s="7">
        <f>'прил.5'!J937</f>
        <v>0</v>
      </c>
      <c r="J270" s="43">
        <f t="shared" si="36"/>
        <v>1300</v>
      </c>
    </row>
    <row r="271" spans="1:10" ht="66">
      <c r="A271" s="41" t="str">
        <f ca="1">IF(ISERROR(MATCH(B271,Код_КЦСР,0)),"",INDIRECT(ADDRESS(MATCH(B271,Код_КЦСР,0)+1,2,,,"КЦСР")))</f>
        <v xml:space="preserve"> Ведомственная целевая программа «Отрасль «Культура города Череповца» (2012-2014 годы) (Предоставление пользователям информационных продуктов, подписка на печатные периодические издания)</v>
      </c>
      <c r="B271" s="53" t="s">
        <v>511</v>
      </c>
      <c r="C271" s="8"/>
      <c r="D271" s="1"/>
      <c r="E271" s="82"/>
      <c r="F271" s="7">
        <f aca="true" t="shared" si="46" ref="F271:I275">F272</f>
        <v>2143</v>
      </c>
      <c r="G271" s="7">
        <f t="shared" si="46"/>
        <v>0</v>
      </c>
      <c r="H271" s="43">
        <f t="shared" si="38"/>
        <v>2143</v>
      </c>
      <c r="I271" s="7">
        <f t="shared" si="46"/>
        <v>0</v>
      </c>
      <c r="J271" s="43">
        <f t="shared" si="36"/>
        <v>2143</v>
      </c>
    </row>
    <row r="272" spans="1:10" ht="12.75">
      <c r="A272" s="41" t="str">
        <f ca="1">IF(ISERROR(MATCH(C272,Код_Раздел,0)),"",INDIRECT(ADDRESS(MATCH(C272,Код_Раздел,0)+1,2,,,"Раздел")))</f>
        <v>Культура, кинематография</v>
      </c>
      <c r="B272" s="53" t="s">
        <v>511</v>
      </c>
      <c r="C272" s="8" t="s">
        <v>243</v>
      </c>
      <c r="D272" s="1"/>
      <c r="E272" s="82"/>
      <c r="F272" s="7">
        <f t="shared" si="46"/>
        <v>2143</v>
      </c>
      <c r="G272" s="7">
        <f t="shared" si="46"/>
        <v>0</v>
      </c>
      <c r="H272" s="43">
        <f t="shared" si="38"/>
        <v>2143</v>
      </c>
      <c r="I272" s="7">
        <f t="shared" si="46"/>
        <v>0</v>
      </c>
      <c r="J272" s="43">
        <f t="shared" si="36"/>
        <v>2143</v>
      </c>
    </row>
    <row r="273" spans="1:10" ht="12.75">
      <c r="A273" s="10" t="s">
        <v>184</v>
      </c>
      <c r="B273" s="53" t="s">
        <v>511</v>
      </c>
      <c r="C273" s="8" t="s">
        <v>243</v>
      </c>
      <c r="D273" s="1" t="s">
        <v>237</v>
      </c>
      <c r="E273" s="82"/>
      <c r="F273" s="7">
        <f t="shared" si="46"/>
        <v>2143</v>
      </c>
      <c r="G273" s="7">
        <f t="shared" si="46"/>
        <v>0</v>
      </c>
      <c r="H273" s="43">
        <f t="shared" si="38"/>
        <v>2143</v>
      </c>
      <c r="I273" s="7">
        <f t="shared" si="46"/>
        <v>0</v>
      </c>
      <c r="J273" s="43">
        <f t="shared" si="36"/>
        <v>2143</v>
      </c>
    </row>
    <row r="274" spans="1:10" ht="33">
      <c r="A274" s="41" t="str">
        <f ca="1">IF(ISERROR(MATCH(E274,Код_КВР,0)),"",INDIRECT(ADDRESS(MATCH(E274,Код_КВР,0)+1,2,,,"КВР")))</f>
        <v>Предоставление субсидий бюджетным, автономным учреждениям и иным некоммерческим организациям</v>
      </c>
      <c r="B274" s="53" t="s">
        <v>511</v>
      </c>
      <c r="C274" s="8" t="s">
        <v>243</v>
      </c>
      <c r="D274" s="1" t="s">
        <v>237</v>
      </c>
      <c r="E274" s="82">
        <v>600</v>
      </c>
      <c r="F274" s="7">
        <f t="shared" si="46"/>
        <v>2143</v>
      </c>
      <c r="G274" s="7">
        <f t="shared" si="46"/>
        <v>0</v>
      </c>
      <c r="H274" s="43">
        <f t="shared" si="38"/>
        <v>2143</v>
      </c>
      <c r="I274" s="7">
        <f t="shared" si="46"/>
        <v>0</v>
      </c>
      <c r="J274" s="43">
        <f t="shared" si="36"/>
        <v>2143</v>
      </c>
    </row>
    <row r="275" spans="1:10" ht="12.75">
      <c r="A275" s="41" t="str">
        <f ca="1">IF(ISERROR(MATCH(E275,Код_КВР,0)),"",INDIRECT(ADDRESS(MATCH(E275,Код_КВР,0)+1,2,,,"КВР")))</f>
        <v>Субсидии бюджетным учреждениям</v>
      </c>
      <c r="B275" s="53" t="s">
        <v>511</v>
      </c>
      <c r="C275" s="8" t="s">
        <v>243</v>
      </c>
      <c r="D275" s="1" t="s">
        <v>237</v>
      </c>
      <c r="E275" s="82">
        <v>610</v>
      </c>
      <c r="F275" s="7">
        <f t="shared" si="46"/>
        <v>2143</v>
      </c>
      <c r="G275" s="7">
        <f t="shared" si="46"/>
        <v>0</v>
      </c>
      <c r="H275" s="43">
        <f t="shared" si="38"/>
        <v>2143</v>
      </c>
      <c r="I275" s="7">
        <f t="shared" si="46"/>
        <v>0</v>
      </c>
      <c r="J275" s="43">
        <f t="shared" si="36"/>
        <v>2143</v>
      </c>
    </row>
    <row r="276" spans="1:10" ht="12.75">
      <c r="A276" s="41" t="str">
        <f ca="1">IF(ISERROR(MATCH(E276,Код_КВР,0)),"",INDIRECT(ADDRESS(MATCH(E276,Код_КВР,0)+1,2,,,"КВР")))</f>
        <v>Субсидии бюджетным учреждениям на иные цели</v>
      </c>
      <c r="B276" s="53" t="s">
        <v>511</v>
      </c>
      <c r="C276" s="8" t="s">
        <v>243</v>
      </c>
      <c r="D276" s="1" t="s">
        <v>237</v>
      </c>
      <c r="E276" s="82">
        <v>612</v>
      </c>
      <c r="F276" s="7">
        <f>'прил.5'!G941</f>
        <v>2143</v>
      </c>
      <c r="G276" s="7">
        <f>'прил.5'!H941</f>
        <v>0</v>
      </c>
      <c r="H276" s="43">
        <f t="shared" si="38"/>
        <v>2143</v>
      </c>
      <c r="I276" s="7">
        <f>'прил.5'!J941</f>
        <v>0</v>
      </c>
      <c r="J276" s="43">
        <f t="shared" si="36"/>
        <v>2143</v>
      </c>
    </row>
    <row r="277" spans="1:10" ht="12.75">
      <c r="A277" s="41" t="str">
        <f ca="1">IF(ISERROR(MATCH(B277,Код_КЦСР,0)),"",INDIRECT(ADDRESS(MATCH(B277,Код_КЦСР,0)+1,2,,,"КЦСР")))</f>
        <v>Оказание муниципальных услуг</v>
      </c>
      <c r="B277" s="53" t="s">
        <v>513</v>
      </c>
      <c r="C277" s="8"/>
      <c r="D277" s="1"/>
      <c r="E277" s="82"/>
      <c r="F277" s="7">
        <f aca="true" t="shared" si="47" ref="F277:I281">F278</f>
        <v>24363.1</v>
      </c>
      <c r="G277" s="7">
        <f t="shared" si="47"/>
        <v>0</v>
      </c>
      <c r="H277" s="43">
        <f t="shared" si="38"/>
        <v>24363.1</v>
      </c>
      <c r="I277" s="7">
        <f t="shared" si="47"/>
        <v>0</v>
      </c>
      <c r="J277" s="43">
        <f aca="true" t="shared" si="48" ref="J277:J340">H277+I277</f>
        <v>24363.1</v>
      </c>
    </row>
    <row r="278" spans="1:10" ht="12.75">
      <c r="A278" s="41" t="str">
        <f ca="1">IF(ISERROR(MATCH(C278,Код_Раздел,0)),"",INDIRECT(ADDRESS(MATCH(C278,Код_Раздел,0)+1,2,,,"Раздел")))</f>
        <v>Культура, кинематография</v>
      </c>
      <c r="B278" s="53" t="s">
        <v>513</v>
      </c>
      <c r="C278" s="8" t="s">
        <v>243</v>
      </c>
      <c r="D278" s="1"/>
      <c r="E278" s="82"/>
      <c r="F278" s="7">
        <f t="shared" si="47"/>
        <v>24363.1</v>
      </c>
      <c r="G278" s="7">
        <f t="shared" si="47"/>
        <v>0</v>
      </c>
      <c r="H278" s="43">
        <f t="shared" si="38"/>
        <v>24363.1</v>
      </c>
      <c r="I278" s="7">
        <f t="shared" si="47"/>
        <v>0</v>
      </c>
      <c r="J278" s="43">
        <f t="shared" si="48"/>
        <v>24363.1</v>
      </c>
    </row>
    <row r="279" spans="1:10" ht="12.75">
      <c r="A279" s="10" t="s">
        <v>205</v>
      </c>
      <c r="B279" s="53" t="s">
        <v>513</v>
      </c>
      <c r="C279" s="8" t="s">
        <v>243</v>
      </c>
      <c r="D279" s="1" t="s">
        <v>234</v>
      </c>
      <c r="E279" s="82"/>
      <c r="F279" s="7">
        <f t="shared" si="47"/>
        <v>24363.1</v>
      </c>
      <c r="G279" s="7">
        <f t="shared" si="47"/>
        <v>0</v>
      </c>
      <c r="H279" s="43">
        <f t="shared" si="38"/>
        <v>24363.1</v>
      </c>
      <c r="I279" s="7">
        <f t="shared" si="47"/>
        <v>0</v>
      </c>
      <c r="J279" s="43">
        <f t="shared" si="48"/>
        <v>24363.1</v>
      </c>
    </row>
    <row r="280" spans="1:10" ht="33">
      <c r="A280" s="41" t="str">
        <f ca="1">IF(ISERROR(MATCH(E280,Код_КВР,0)),"",INDIRECT(ADDRESS(MATCH(E280,Код_КВР,0)+1,2,,,"КВР")))</f>
        <v>Предоставление субсидий бюджетным, автономным учреждениям и иным некоммерческим организациям</v>
      </c>
      <c r="B280" s="53" t="s">
        <v>513</v>
      </c>
      <c r="C280" s="8" t="s">
        <v>243</v>
      </c>
      <c r="D280" s="1" t="s">
        <v>234</v>
      </c>
      <c r="E280" s="82">
        <v>600</v>
      </c>
      <c r="F280" s="7">
        <f t="shared" si="47"/>
        <v>24363.1</v>
      </c>
      <c r="G280" s="7">
        <f t="shared" si="47"/>
        <v>0</v>
      </c>
      <c r="H280" s="43">
        <f t="shared" si="38"/>
        <v>24363.1</v>
      </c>
      <c r="I280" s="7">
        <f t="shared" si="47"/>
        <v>0</v>
      </c>
      <c r="J280" s="43">
        <f t="shared" si="48"/>
        <v>24363.1</v>
      </c>
    </row>
    <row r="281" spans="1:10" ht="12.75">
      <c r="A281" s="41" t="str">
        <f ca="1">IF(ISERROR(MATCH(E281,Код_КВР,0)),"",INDIRECT(ADDRESS(MATCH(E281,Код_КВР,0)+1,2,,,"КВР")))</f>
        <v>Субсидии бюджетным учреждениям</v>
      </c>
      <c r="B281" s="53" t="s">
        <v>513</v>
      </c>
      <c r="C281" s="8" t="s">
        <v>243</v>
      </c>
      <c r="D281" s="1" t="s">
        <v>234</v>
      </c>
      <c r="E281" s="82">
        <v>610</v>
      </c>
      <c r="F281" s="7">
        <f t="shared" si="47"/>
        <v>24363.1</v>
      </c>
      <c r="G281" s="7">
        <f t="shared" si="47"/>
        <v>0</v>
      </c>
      <c r="H281" s="43">
        <f t="shared" si="38"/>
        <v>24363.1</v>
      </c>
      <c r="I281" s="7">
        <f t="shared" si="47"/>
        <v>0</v>
      </c>
      <c r="J281" s="43">
        <f t="shared" si="48"/>
        <v>24363.1</v>
      </c>
    </row>
    <row r="282" spans="1:10" ht="49.5">
      <c r="A282" s="41" t="str">
        <f ca="1">IF(ISERROR(MATCH(E282,Код_КВР,0)),"",INDIRECT(ADDRESS(MATCH(E282,Код_КВР,0)+1,2,,,"КВР")))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82" s="53" t="s">
        <v>513</v>
      </c>
      <c r="C282" s="8" t="s">
        <v>243</v>
      </c>
      <c r="D282" s="1" t="s">
        <v>234</v>
      </c>
      <c r="E282" s="82">
        <v>611</v>
      </c>
      <c r="F282" s="7">
        <f>'прил.5'!G872</f>
        <v>24363.1</v>
      </c>
      <c r="G282" s="7">
        <f>'прил.5'!H872</f>
        <v>0</v>
      </c>
      <c r="H282" s="43">
        <f t="shared" si="38"/>
        <v>24363.1</v>
      </c>
      <c r="I282" s="7">
        <f>'прил.5'!J872</f>
        <v>0</v>
      </c>
      <c r="J282" s="43">
        <f t="shared" si="48"/>
        <v>24363.1</v>
      </c>
    </row>
    <row r="283" spans="1:10" ht="12.75">
      <c r="A283" s="41" t="str">
        <f ca="1">IF(ISERROR(MATCH(B283,Код_КЦСР,0)),"",INDIRECT(ADDRESS(MATCH(B283,Код_КЦСР,0)+1,2,,,"КЦСР")))</f>
        <v>Формирование и учет фондов библиотеки</v>
      </c>
      <c r="B283" s="53" t="s">
        <v>515</v>
      </c>
      <c r="C283" s="8"/>
      <c r="D283" s="1"/>
      <c r="E283" s="82"/>
      <c r="F283" s="7">
        <f aca="true" t="shared" si="49" ref="F283:I287">F284</f>
        <v>5799.2</v>
      </c>
      <c r="G283" s="7">
        <f t="shared" si="49"/>
        <v>0</v>
      </c>
      <c r="H283" s="43">
        <f t="shared" si="38"/>
        <v>5799.2</v>
      </c>
      <c r="I283" s="7">
        <f t="shared" si="49"/>
        <v>0</v>
      </c>
      <c r="J283" s="43">
        <f t="shared" si="48"/>
        <v>5799.2</v>
      </c>
    </row>
    <row r="284" spans="1:10" ht="12.75">
      <c r="A284" s="41" t="str">
        <f ca="1">IF(ISERROR(MATCH(C284,Код_Раздел,0)),"",INDIRECT(ADDRESS(MATCH(C284,Код_Раздел,0)+1,2,,,"Раздел")))</f>
        <v>Культура, кинематография</v>
      </c>
      <c r="B284" s="53" t="s">
        <v>515</v>
      </c>
      <c r="C284" s="8" t="s">
        <v>243</v>
      </c>
      <c r="D284" s="1"/>
      <c r="E284" s="82"/>
      <c r="F284" s="7">
        <f t="shared" si="49"/>
        <v>5799.2</v>
      </c>
      <c r="G284" s="7">
        <f t="shared" si="49"/>
        <v>0</v>
      </c>
      <c r="H284" s="43">
        <f t="shared" si="38"/>
        <v>5799.2</v>
      </c>
      <c r="I284" s="7">
        <f t="shared" si="49"/>
        <v>0</v>
      </c>
      <c r="J284" s="43">
        <f t="shared" si="48"/>
        <v>5799.2</v>
      </c>
    </row>
    <row r="285" spans="1:10" ht="12.75">
      <c r="A285" s="10" t="s">
        <v>205</v>
      </c>
      <c r="B285" s="53" t="s">
        <v>515</v>
      </c>
      <c r="C285" s="8" t="s">
        <v>243</v>
      </c>
      <c r="D285" s="1" t="s">
        <v>234</v>
      </c>
      <c r="E285" s="82"/>
      <c r="F285" s="7">
        <f t="shared" si="49"/>
        <v>5799.2</v>
      </c>
      <c r="G285" s="7">
        <f t="shared" si="49"/>
        <v>0</v>
      </c>
      <c r="H285" s="43">
        <f aca="true" t="shared" si="50" ref="H285:H348">F285+G285</f>
        <v>5799.2</v>
      </c>
      <c r="I285" s="7">
        <f t="shared" si="49"/>
        <v>0</v>
      </c>
      <c r="J285" s="43">
        <f t="shared" si="48"/>
        <v>5799.2</v>
      </c>
    </row>
    <row r="286" spans="1:10" ht="33">
      <c r="A286" s="41" t="str">
        <f ca="1">IF(ISERROR(MATCH(E286,Код_КВР,0)),"",INDIRECT(ADDRESS(MATCH(E286,Код_КВР,0)+1,2,,,"КВР")))</f>
        <v>Предоставление субсидий бюджетным, автономным учреждениям и иным некоммерческим организациям</v>
      </c>
      <c r="B286" s="53" t="s">
        <v>515</v>
      </c>
      <c r="C286" s="8" t="s">
        <v>243</v>
      </c>
      <c r="D286" s="1" t="s">
        <v>234</v>
      </c>
      <c r="E286" s="82">
        <v>600</v>
      </c>
      <c r="F286" s="7">
        <f t="shared" si="49"/>
        <v>5799.2</v>
      </c>
      <c r="G286" s="7">
        <f t="shared" si="49"/>
        <v>0</v>
      </c>
      <c r="H286" s="43">
        <f t="shared" si="50"/>
        <v>5799.2</v>
      </c>
      <c r="I286" s="7">
        <f t="shared" si="49"/>
        <v>0</v>
      </c>
      <c r="J286" s="43">
        <f t="shared" si="48"/>
        <v>5799.2</v>
      </c>
    </row>
    <row r="287" spans="1:10" ht="12.75">
      <c r="A287" s="41" t="str">
        <f ca="1">IF(ISERROR(MATCH(E287,Код_КВР,0)),"",INDIRECT(ADDRESS(MATCH(E287,Код_КВР,0)+1,2,,,"КВР")))</f>
        <v>Субсидии бюджетным учреждениям</v>
      </c>
      <c r="B287" s="53" t="s">
        <v>515</v>
      </c>
      <c r="C287" s="8" t="s">
        <v>243</v>
      </c>
      <c r="D287" s="1" t="s">
        <v>234</v>
      </c>
      <c r="E287" s="82">
        <v>610</v>
      </c>
      <c r="F287" s="7">
        <f t="shared" si="49"/>
        <v>5799.2</v>
      </c>
      <c r="G287" s="7">
        <f t="shared" si="49"/>
        <v>0</v>
      </c>
      <c r="H287" s="43">
        <f t="shared" si="50"/>
        <v>5799.2</v>
      </c>
      <c r="I287" s="7">
        <f t="shared" si="49"/>
        <v>0</v>
      </c>
      <c r="J287" s="43">
        <f t="shared" si="48"/>
        <v>5799.2</v>
      </c>
    </row>
    <row r="288" spans="1:10" ht="49.5">
      <c r="A288" s="41" t="str">
        <f ca="1">IF(ISERROR(MATCH(E288,Код_КВР,0)),"",INDIRECT(ADDRESS(MATCH(E288,Код_КВР,0)+1,2,,,"КВР")))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88" s="53" t="s">
        <v>515</v>
      </c>
      <c r="C288" s="8" t="s">
        <v>243</v>
      </c>
      <c r="D288" s="1" t="s">
        <v>234</v>
      </c>
      <c r="E288" s="82">
        <v>611</v>
      </c>
      <c r="F288" s="7">
        <f>'прил.5'!G876</f>
        <v>5799.2</v>
      </c>
      <c r="G288" s="7">
        <f>'прил.5'!H876</f>
        <v>0</v>
      </c>
      <c r="H288" s="43">
        <f t="shared" si="50"/>
        <v>5799.2</v>
      </c>
      <c r="I288" s="7">
        <f>'прил.5'!J876</f>
        <v>0</v>
      </c>
      <c r="J288" s="43">
        <f t="shared" si="48"/>
        <v>5799.2</v>
      </c>
    </row>
    <row r="289" spans="1:10" ht="33">
      <c r="A289" s="41" t="str">
        <f ca="1">IF(ISERROR(MATCH(B289,Код_КЦСР,0)),"",INDIRECT(ADDRESS(MATCH(B289,Код_КЦСР,0)+1,2,,,"КЦСР")))</f>
        <v>Обеспечение физической сохранности  и безопасности фонда библиотеки</v>
      </c>
      <c r="B289" s="53" t="s">
        <v>517</v>
      </c>
      <c r="C289" s="8"/>
      <c r="D289" s="1"/>
      <c r="E289" s="82"/>
      <c r="F289" s="7">
        <f aca="true" t="shared" si="51" ref="F289:I293">F290</f>
        <v>2971.3</v>
      </c>
      <c r="G289" s="7">
        <f t="shared" si="51"/>
        <v>0</v>
      </c>
      <c r="H289" s="43">
        <f t="shared" si="50"/>
        <v>2971.3</v>
      </c>
      <c r="I289" s="7">
        <f t="shared" si="51"/>
        <v>0</v>
      </c>
      <c r="J289" s="43">
        <f t="shared" si="48"/>
        <v>2971.3</v>
      </c>
    </row>
    <row r="290" spans="1:10" ht="12.75">
      <c r="A290" s="41" t="str">
        <f ca="1">IF(ISERROR(MATCH(C290,Код_Раздел,0)),"",INDIRECT(ADDRESS(MATCH(C290,Код_Раздел,0)+1,2,,,"Раздел")))</f>
        <v>Культура, кинематография</v>
      </c>
      <c r="B290" s="53" t="s">
        <v>517</v>
      </c>
      <c r="C290" s="8" t="s">
        <v>243</v>
      </c>
      <c r="D290" s="1"/>
      <c r="E290" s="82"/>
      <c r="F290" s="7">
        <f t="shared" si="51"/>
        <v>2971.3</v>
      </c>
      <c r="G290" s="7">
        <f t="shared" si="51"/>
        <v>0</v>
      </c>
      <c r="H290" s="43">
        <f t="shared" si="50"/>
        <v>2971.3</v>
      </c>
      <c r="I290" s="7">
        <f t="shared" si="51"/>
        <v>0</v>
      </c>
      <c r="J290" s="43">
        <f t="shared" si="48"/>
        <v>2971.3</v>
      </c>
    </row>
    <row r="291" spans="1:10" ht="12.75">
      <c r="A291" s="10" t="s">
        <v>205</v>
      </c>
      <c r="B291" s="53" t="s">
        <v>517</v>
      </c>
      <c r="C291" s="8" t="s">
        <v>243</v>
      </c>
      <c r="D291" s="1" t="s">
        <v>234</v>
      </c>
      <c r="E291" s="82"/>
      <c r="F291" s="7">
        <f t="shared" si="51"/>
        <v>2971.3</v>
      </c>
      <c r="G291" s="7">
        <f t="shared" si="51"/>
        <v>0</v>
      </c>
      <c r="H291" s="43">
        <f t="shared" si="50"/>
        <v>2971.3</v>
      </c>
      <c r="I291" s="7">
        <f t="shared" si="51"/>
        <v>0</v>
      </c>
      <c r="J291" s="43">
        <f t="shared" si="48"/>
        <v>2971.3</v>
      </c>
    </row>
    <row r="292" spans="1:10" ht="33">
      <c r="A292" s="41" t="str">
        <f ca="1">IF(ISERROR(MATCH(E292,Код_КВР,0)),"",INDIRECT(ADDRESS(MATCH(E292,Код_КВР,0)+1,2,,,"КВР")))</f>
        <v>Предоставление субсидий бюджетным, автономным учреждениям и иным некоммерческим организациям</v>
      </c>
      <c r="B292" s="53" t="s">
        <v>517</v>
      </c>
      <c r="C292" s="8" t="s">
        <v>243</v>
      </c>
      <c r="D292" s="1" t="s">
        <v>234</v>
      </c>
      <c r="E292" s="82">
        <v>600</v>
      </c>
      <c r="F292" s="7">
        <f t="shared" si="51"/>
        <v>2971.3</v>
      </c>
      <c r="G292" s="7">
        <f t="shared" si="51"/>
        <v>0</v>
      </c>
      <c r="H292" s="43">
        <f t="shared" si="50"/>
        <v>2971.3</v>
      </c>
      <c r="I292" s="7">
        <f t="shared" si="51"/>
        <v>0</v>
      </c>
      <c r="J292" s="43">
        <f t="shared" si="48"/>
        <v>2971.3</v>
      </c>
    </row>
    <row r="293" spans="1:10" ht="12.75">
      <c r="A293" s="41" t="str">
        <f ca="1">IF(ISERROR(MATCH(E293,Код_КВР,0)),"",INDIRECT(ADDRESS(MATCH(E293,Код_КВР,0)+1,2,,,"КВР")))</f>
        <v>Субсидии бюджетным учреждениям</v>
      </c>
      <c r="B293" s="53" t="s">
        <v>517</v>
      </c>
      <c r="C293" s="8" t="s">
        <v>243</v>
      </c>
      <c r="D293" s="1" t="s">
        <v>234</v>
      </c>
      <c r="E293" s="82">
        <v>610</v>
      </c>
      <c r="F293" s="7">
        <f t="shared" si="51"/>
        <v>2971.3</v>
      </c>
      <c r="G293" s="7">
        <f t="shared" si="51"/>
        <v>0</v>
      </c>
      <c r="H293" s="43">
        <f t="shared" si="50"/>
        <v>2971.3</v>
      </c>
      <c r="I293" s="7">
        <f t="shared" si="51"/>
        <v>0</v>
      </c>
      <c r="J293" s="43">
        <f t="shared" si="48"/>
        <v>2971.3</v>
      </c>
    </row>
    <row r="294" spans="1:10" ht="49.5">
      <c r="A294" s="41" t="str">
        <f ca="1">IF(ISERROR(MATCH(E294,Код_КВР,0)),"",INDIRECT(ADDRESS(MATCH(E294,Код_КВР,0)+1,2,,,"КВР")))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94" s="53" t="s">
        <v>517</v>
      </c>
      <c r="C294" s="8" t="s">
        <v>243</v>
      </c>
      <c r="D294" s="1" t="s">
        <v>234</v>
      </c>
      <c r="E294" s="82">
        <v>611</v>
      </c>
      <c r="F294" s="7">
        <f>'прил.5'!G880</f>
        <v>2971.3</v>
      </c>
      <c r="G294" s="7">
        <f>'прил.5'!H880</f>
        <v>0</v>
      </c>
      <c r="H294" s="43">
        <f t="shared" si="50"/>
        <v>2971.3</v>
      </c>
      <c r="I294" s="7">
        <f>'прил.5'!J880</f>
        <v>0</v>
      </c>
      <c r="J294" s="43">
        <f t="shared" si="48"/>
        <v>2971.3</v>
      </c>
    </row>
    <row r="295" spans="1:10" ht="33">
      <c r="A295" s="41" t="str">
        <f ca="1">IF(ISERROR(MATCH(B295,Код_КЦСР,0)),"",INDIRECT(ADDRESS(MATCH(B295,Код_КЦСР,0)+1,2,,,"КЦСР")))</f>
        <v>Библиографическая обработка документов и организация  каталогов</v>
      </c>
      <c r="B295" s="53" t="s">
        <v>519</v>
      </c>
      <c r="C295" s="8"/>
      <c r="D295" s="1"/>
      <c r="E295" s="82"/>
      <c r="F295" s="7">
        <f aca="true" t="shared" si="52" ref="F295:I299">F296</f>
        <v>4912.1</v>
      </c>
      <c r="G295" s="7">
        <f t="shared" si="52"/>
        <v>0</v>
      </c>
      <c r="H295" s="43">
        <f t="shared" si="50"/>
        <v>4912.1</v>
      </c>
      <c r="I295" s="7">
        <f t="shared" si="52"/>
        <v>0</v>
      </c>
      <c r="J295" s="43">
        <f t="shared" si="48"/>
        <v>4912.1</v>
      </c>
    </row>
    <row r="296" spans="1:10" ht="12.75">
      <c r="A296" s="41" t="str">
        <f ca="1">IF(ISERROR(MATCH(C296,Код_Раздел,0)),"",INDIRECT(ADDRESS(MATCH(C296,Код_Раздел,0)+1,2,,,"Раздел")))</f>
        <v>Культура, кинематография</v>
      </c>
      <c r="B296" s="53" t="s">
        <v>519</v>
      </c>
      <c r="C296" s="8" t="s">
        <v>243</v>
      </c>
      <c r="D296" s="1"/>
      <c r="E296" s="82"/>
      <c r="F296" s="7">
        <f t="shared" si="52"/>
        <v>4912.1</v>
      </c>
      <c r="G296" s="7">
        <f t="shared" si="52"/>
        <v>0</v>
      </c>
      <c r="H296" s="43">
        <f t="shared" si="50"/>
        <v>4912.1</v>
      </c>
      <c r="I296" s="7">
        <f t="shared" si="52"/>
        <v>0</v>
      </c>
      <c r="J296" s="43">
        <f t="shared" si="48"/>
        <v>4912.1</v>
      </c>
    </row>
    <row r="297" spans="1:10" ht="12.75">
      <c r="A297" s="10" t="s">
        <v>205</v>
      </c>
      <c r="B297" s="53" t="s">
        <v>519</v>
      </c>
      <c r="C297" s="8" t="s">
        <v>243</v>
      </c>
      <c r="D297" s="1" t="s">
        <v>234</v>
      </c>
      <c r="E297" s="82"/>
      <c r="F297" s="7">
        <f t="shared" si="52"/>
        <v>4912.1</v>
      </c>
      <c r="G297" s="7">
        <f t="shared" si="52"/>
        <v>0</v>
      </c>
      <c r="H297" s="43">
        <f t="shared" si="50"/>
        <v>4912.1</v>
      </c>
      <c r="I297" s="7">
        <f t="shared" si="52"/>
        <v>0</v>
      </c>
      <c r="J297" s="43">
        <f t="shared" si="48"/>
        <v>4912.1</v>
      </c>
    </row>
    <row r="298" spans="1:10" ht="33">
      <c r="A298" s="41" t="str">
        <f ca="1">IF(ISERROR(MATCH(E298,Код_КВР,0)),"",INDIRECT(ADDRESS(MATCH(E298,Код_КВР,0)+1,2,,,"КВР")))</f>
        <v>Предоставление субсидий бюджетным, автономным учреждениям и иным некоммерческим организациям</v>
      </c>
      <c r="B298" s="53" t="s">
        <v>519</v>
      </c>
      <c r="C298" s="8" t="s">
        <v>243</v>
      </c>
      <c r="D298" s="1" t="s">
        <v>234</v>
      </c>
      <c r="E298" s="82">
        <v>600</v>
      </c>
      <c r="F298" s="7">
        <f t="shared" si="52"/>
        <v>4912.1</v>
      </c>
      <c r="G298" s="7">
        <f t="shared" si="52"/>
        <v>0</v>
      </c>
      <c r="H298" s="43">
        <f t="shared" si="50"/>
        <v>4912.1</v>
      </c>
      <c r="I298" s="7">
        <f t="shared" si="52"/>
        <v>0</v>
      </c>
      <c r="J298" s="43">
        <f t="shared" si="48"/>
        <v>4912.1</v>
      </c>
    </row>
    <row r="299" spans="1:10" ht="12.75">
      <c r="A299" s="41" t="str">
        <f ca="1">IF(ISERROR(MATCH(E299,Код_КВР,0)),"",INDIRECT(ADDRESS(MATCH(E299,Код_КВР,0)+1,2,,,"КВР")))</f>
        <v>Субсидии бюджетным учреждениям</v>
      </c>
      <c r="B299" s="53" t="s">
        <v>519</v>
      </c>
      <c r="C299" s="8" t="s">
        <v>243</v>
      </c>
      <c r="D299" s="1" t="s">
        <v>234</v>
      </c>
      <c r="E299" s="82">
        <v>610</v>
      </c>
      <c r="F299" s="7">
        <f t="shared" si="52"/>
        <v>4912.1</v>
      </c>
      <c r="G299" s="7">
        <f t="shared" si="52"/>
        <v>0</v>
      </c>
      <c r="H299" s="43">
        <f t="shared" si="50"/>
        <v>4912.1</v>
      </c>
      <c r="I299" s="7">
        <f t="shared" si="52"/>
        <v>0</v>
      </c>
      <c r="J299" s="43">
        <f t="shared" si="48"/>
        <v>4912.1</v>
      </c>
    </row>
    <row r="300" spans="1:10" ht="49.5">
      <c r="A300" s="41" t="str">
        <f ca="1">IF(ISERROR(MATCH(E300,Код_КВР,0)),"",INDIRECT(ADDRESS(MATCH(E300,Код_КВР,0)+1,2,,,"КВР")))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00" s="53" t="s">
        <v>519</v>
      </c>
      <c r="C300" s="8" t="s">
        <v>243</v>
      </c>
      <c r="D300" s="1" t="s">
        <v>234</v>
      </c>
      <c r="E300" s="82">
        <v>611</v>
      </c>
      <c r="F300" s="7">
        <f>'прил.5'!G884</f>
        <v>4912.1</v>
      </c>
      <c r="G300" s="7">
        <f>'прил.5'!H884</f>
        <v>0</v>
      </c>
      <c r="H300" s="43">
        <f t="shared" si="50"/>
        <v>4912.1</v>
      </c>
      <c r="I300" s="7">
        <f>'прил.5'!J884</f>
        <v>0</v>
      </c>
      <c r="J300" s="43">
        <f t="shared" si="48"/>
        <v>4912.1</v>
      </c>
    </row>
    <row r="301" spans="1:10" ht="12.75">
      <c r="A301" s="41" t="str">
        <f ca="1">IF(ISERROR(MATCH(B301,Код_КЦСР,0)),"",INDIRECT(ADDRESS(MATCH(B301,Код_КЦСР,0)+1,2,,,"КЦСР")))</f>
        <v>Совершенствование культурно-досуговой деятельности</v>
      </c>
      <c r="B301" s="53" t="s">
        <v>521</v>
      </c>
      <c r="C301" s="8"/>
      <c r="D301" s="1"/>
      <c r="E301" s="82"/>
      <c r="F301" s="7">
        <f>F302+F308+F319+F325</f>
        <v>41179.6</v>
      </c>
      <c r="G301" s="7">
        <f>G302+G308+G319+G325</f>
        <v>0</v>
      </c>
      <c r="H301" s="43">
        <f t="shared" si="50"/>
        <v>41179.6</v>
      </c>
      <c r="I301" s="7">
        <f>I302+I308+I319+I325</f>
        <v>0</v>
      </c>
      <c r="J301" s="43">
        <f t="shared" si="48"/>
        <v>41179.6</v>
      </c>
    </row>
    <row r="302" spans="1:10" ht="66">
      <c r="A302" s="41" t="str">
        <f ca="1">IF(ISERROR(MATCH(B302,Код_КЦСР,0)),"",INDIRECT(ADDRESS(MATCH(B302,Код_КЦСР,0)+1,2,,,"КЦСР")))</f>
        <v>Ведомственная целевая программа «Отрасль 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302" s="53" t="s">
        <v>523</v>
      </c>
      <c r="C302" s="8"/>
      <c r="D302" s="1"/>
      <c r="E302" s="82"/>
      <c r="F302" s="7">
        <f aca="true" t="shared" si="53" ref="F302:I306">F303</f>
        <v>450</v>
      </c>
      <c r="G302" s="7">
        <f t="shared" si="53"/>
        <v>0</v>
      </c>
      <c r="H302" s="43">
        <f t="shared" si="50"/>
        <v>450</v>
      </c>
      <c r="I302" s="7">
        <f t="shared" si="53"/>
        <v>0</v>
      </c>
      <c r="J302" s="43">
        <f t="shared" si="48"/>
        <v>450</v>
      </c>
    </row>
    <row r="303" spans="1:10" ht="12.75">
      <c r="A303" s="41" t="str">
        <f ca="1">IF(ISERROR(MATCH(C303,Код_Раздел,0)),"",INDIRECT(ADDRESS(MATCH(C303,Код_Раздел,0)+1,2,,,"Раздел")))</f>
        <v>Культура, кинематография</v>
      </c>
      <c r="B303" s="53" t="s">
        <v>523</v>
      </c>
      <c r="C303" s="8" t="s">
        <v>243</v>
      </c>
      <c r="D303" s="1"/>
      <c r="E303" s="82"/>
      <c r="F303" s="7">
        <f t="shared" si="53"/>
        <v>450</v>
      </c>
      <c r="G303" s="7">
        <f t="shared" si="53"/>
        <v>0</v>
      </c>
      <c r="H303" s="43">
        <f t="shared" si="50"/>
        <v>450</v>
      </c>
      <c r="I303" s="7">
        <f t="shared" si="53"/>
        <v>0</v>
      </c>
      <c r="J303" s="43">
        <f t="shared" si="48"/>
        <v>450</v>
      </c>
    </row>
    <row r="304" spans="1:10" ht="12.75">
      <c r="A304" s="10" t="s">
        <v>184</v>
      </c>
      <c r="B304" s="53" t="s">
        <v>523</v>
      </c>
      <c r="C304" s="8" t="s">
        <v>243</v>
      </c>
      <c r="D304" s="1" t="s">
        <v>237</v>
      </c>
      <c r="E304" s="82"/>
      <c r="F304" s="7">
        <f t="shared" si="53"/>
        <v>450</v>
      </c>
      <c r="G304" s="7">
        <f t="shared" si="53"/>
        <v>0</v>
      </c>
      <c r="H304" s="43">
        <f t="shared" si="50"/>
        <v>450</v>
      </c>
      <c r="I304" s="7">
        <f t="shared" si="53"/>
        <v>0</v>
      </c>
      <c r="J304" s="43">
        <f t="shared" si="48"/>
        <v>450</v>
      </c>
    </row>
    <row r="305" spans="1:10" ht="33">
      <c r="A305" s="41" t="str">
        <f ca="1">IF(ISERROR(MATCH(E305,Код_КВР,0)),"",INDIRECT(ADDRESS(MATCH(E305,Код_КВР,0)+1,2,,,"КВР")))</f>
        <v>Предоставление субсидий бюджетным, автономным учреждениям и иным некоммерческим организациям</v>
      </c>
      <c r="B305" s="53" t="s">
        <v>523</v>
      </c>
      <c r="C305" s="8" t="s">
        <v>243</v>
      </c>
      <c r="D305" s="1" t="s">
        <v>237</v>
      </c>
      <c r="E305" s="82">
        <v>600</v>
      </c>
      <c r="F305" s="7">
        <f t="shared" si="53"/>
        <v>450</v>
      </c>
      <c r="G305" s="7">
        <f t="shared" si="53"/>
        <v>0</v>
      </c>
      <c r="H305" s="43">
        <f t="shared" si="50"/>
        <v>450</v>
      </c>
      <c r="I305" s="7">
        <f t="shared" si="53"/>
        <v>0</v>
      </c>
      <c r="J305" s="43">
        <f t="shared" si="48"/>
        <v>450</v>
      </c>
    </row>
    <row r="306" spans="1:10" ht="12.75">
      <c r="A306" s="41" t="str">
        <f ca="1">IF(ISERROR(MATCH(E306,Код_КВР,0)),"",INDIRECT(ADDRESS(MATCH(E306,Код_КВР,0)+1,2,,,"КВР")))</f>
        <v>Субсидии бюджетным учреждениям</v>
      </c>
      <c r="B306" s="53" t="s">
        <v>523</v>
      </c>
      <c r="C306" s="8" t="s">
        <v>243</v>
      </c>
      <c r="D306" s="1" t="s">
        <v>237</v>
      </c>
      <c r="E306" s="82">
        <v>610</v>
      </c>
      <c r="F306" s="7">
        <f t="shared" si="53"/>
        <v>450</v>
      </c>
      <c r="G306" s="7">
        <f t="shared" si="53"/>
        <v>0</v>
      </c>
      <c r="H306" s="43">
        <f t="shared" si="50"/>
        <v>450</v>
      </c>
      <c r="I306" s="7">
        <f t="shared" si="53"/>
        <v>0</v>
      </c>
      <c r="J306" s="43">
        <f t="shared" si="48"/>
        <v>450</v>
      </c>
    </row>
    <row r="307" spans="1:10" ht="12.75">
      <c r="A307" s="41" t="str">
        <f ca="1">IF(ISERROR(MATCH(E307,Код_КВР,0)),"",INDIRECT(ADDRESS(MATCH(E307,Код_КВР,0)+1,2,,,"КВР")))</f>
        <v>Субсидии бюджетным учреждениям на иные цели</v>
      </c>
      <c r="B307" s="53" t="s">
        <v>523</v>
      </c>
      <c r="C307" s="8" t="s">
        <v>243</v>
      </c>
      <c r="D307" s="1" t="s">
        <v>237</v>
      </c>
      <c r="E307" s="82">
        <v>612</v>
      </c>
      <c r="F307" s="7">
        <f>'прил.5'!G946</f>
        <v>450</v>
      </c>
      <c r="G307" s="7">
        <f>'прил.5'!H946</f>
        <v>0</v>
      </c>
      <c r="H307" s="43">
        <f t="shared" si="50"/>
        <v>450</v>
      </c>
      <c r="I307" s="7">
        <f>'прил.5'!J946</f>
        <v>0</v>
      </c>
      <c r="J307" s="43">
        <f t="shared" si="48"/>
        <v>450</v>
      </c>
    </row>
    <row r="308" spans="1:10" ht="82.5">
      <c r="A308" s="41" t="str">
        <f ca="1">IF(ISERROR(MATCH(B308,Код_КЦСР,0)),"",INDIRECT(ADDRESS(MATCH(B308,Код_КЦСР,0)+1,2,,,"КЦСР")))</f>
        <v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v>
      </c>
      <c r="B308" s="53" t="s">
        <v>527</v>
      </c>
      <c r="C308" s="8"/>
      <c r="D308" s="1"/>
      <c r="E308" s="82"/>
      <c r="F308" s="7">
        <f>F309+F314</f>
        <v>183</v>
      </c>
      <c r="G308" s="7">
        <f>G309+G314</f>
        <v>0</v>
      </c>
      <c r="H308" s="43">
        <f t="shared" si="50"/>
        <v>183</v>
      </c>
      <c r="I308" s="7">
        <f>I309+I314</f>
        <v>0</v>
      </c>
      <c r="J308" s="43">
        <f t="shared" si="48"/>
        <v>183</v>
      </c>
    </row>
    <row r="309" spans="1:10" ht="12.75">
      <c r="A309" s="41" t="str">
        <f ca="1">IF(ISERROR(MATCH(C309,Код_Раздел,0)),"",INDIRECT(ADDRESS(MATCH(C309,Код_Раздел,0)+1,2,,,"Раздел")))</f>
        <v>Образование</v>
      </c>
      <c r="B309" s="53" t="s">
        <v>527</v>
      </c>
      <c r="C309" s="8" t="s">
        <v>216</v>
      </c>
      <c r="D309" s="1"/>
      <c r="E309" s="82"/>
      <c r="F309" s="7">
        <f aca="true" t="shared" si="54" ref="F309:I312">F310</f>
        <v>76</v>
      </c>
      <c r="G309" s="7">
        <f t="shared" si="54"/>
        <v>0</v>
      </c>
      <c r="H309" s="43">
        <f t="shared" si="50"/>
        <v>76</v>
      </c>
      <c r="I309" s="7">
        <f t="shared" si="54"/>
        <v>0</v>
      </c>
      <c r="J309" s="43">
        <f t="shared" si="48"/>
        <v>76</v>
      </c>
    </row>
    <row r="310" spans="1:10" ht="12.75">
      <c r="A310" s="10" t="s">
        <v>272</v>
      </c>
      <c r="B310" s="53" t="s">
        <v>527</v>
      </c>
      <c r="C310" s="8" t="s">
        <v>216</v>
      </c>
      <c r="D310" s="1" t="s">
        <v>240</v>
      </c>
      <c r="E310" s="82"/>
      <c r="F310" s="7">
        <f t="shared" si="54"/>
        <v>76</v>
      </c>
      <c r="G310" s="7">
        <f t="shared" si="54"/>
        <v>0</v>
      </c>
      <c r="H310" s="43">
        <f t="shared" si="50"/>
        <v>76</v>
      </c>
      <c r="I310" s="7">
        <f t="shared" si="54"/>
        <v>0</v>
      </c>
      <c r="J310" s="43">
        <f t="shared" si="48"/>
        <v>76</v>
      </c>
    </row>
    <row r="311" spans="1:10" ht="33">
      <c r="A311" s="41" t="str">
        <f ca="1">IF(ISERROR(MATCH(E311,Код_КВР,0)),"",INDIRECT(ADDRESS(MATCH(E311,Код_КВР,0)+1,2,,,"КВР")))</f>
        <v>Предоставление субсидий бюджетным, автономным учреждениям и иным некоммерческим организациям</v>
      </c>
      <c r="B311" s="53" t="s">
        <v>527</v>
      </c>
      <c r="C311" s="8" t="s">
        <v>216</v>
      </c>
      <c r="D311" s="1" t="s">
        <v>240</v>
      </c>
      <c r="E311" s="82">
        <v>600</v>
      </c>
      <c r="F311" s="7">
        <f t="shared" si="54"/>
        <v>76</v>
      </c>
      <c r="G311" s="7">
        <f t="shared" si="54"/>
        <v>0</v>
      </c>
      <c r="H311" s="43">
        <f t="shared" si="50"/>
        <v>76</v>
      </c>
      <c r="I311" s="7">
        <f t="shared" si="54"/>
        <v>0</v>
      </c>
      <c r="J311" s="43">
        <f t="shared" si="48"/>
        <v>76</v>
      </c>
    </row>
    <row r="312" spans="1:10" ht="12.75">
      <c r="A312" s="41" t="str">
        <f ca="1">IF(ISERROR(MATCH(E312,Код_КВР,0)),"",INDIRECT(ADDRESS(MATCH(E312,Код_КВР,0)+1,2,,,"КВР")))</f>
        <v>Субсидии бюджетным учреждениям</v>
      </c>
      <c r="B312" s="53" t="s">
        <v>527</v>
      </c>
      <c r="C312" s="8" t="s">
        <v>216</v>
      </c>
      <c r="D312" s="1" t="s">
        <v>240</v>
      </c>
      <c r="E312" s="82">
        <v>610</v>
      </c>
      <c r="F312" s="7">
        <f t="shared" si="54"/>
        <v>76</v>
      </c>
      <c r="G312" s="7">
        <f t="shared" si="54"/>
        <v>0</v>
      </c>
      <c r="H312" s="43">
        <f t="shared" si="50"/>
        <v>76</v>
      </c>
      <c r="I312" s="7">
        <f t="shared" si="54"/>
        <v>0</v>
      </c>
      <c r="J312" s="43">
        <f t="shared" si="48"/>
        <v>76</v>
      </c>
    </row>
    <row r="313" spans="1:10" ht="12.75">
      <c r="A313" s="41" t="str">
        <f ca="1">IF(ISERROR(MATCH(E313,Код_КВР,0)),"",INDIRECT(ADDRESS(MATCH(E313,Код_КВР,0)+1,2,,,"КВР")))</f>
        <v>Субсидии бюджетным учреждениям на иные цели</v>
      </c>
      <c r="B313" s="53" t="s">
        <v>527</v>
      </c>
      <c r="C313" s="8" t="s">
        <v>216</v>
      </c>
      <c r="D313" s="1" t="s">
        <v>240</v>
      </c>
      <c r="E313" s="82">
        <v>612</v>
      </c>
      <c r="F313" s="7">
        <f>'прил.5'!G836</f>
        <v>76</v>
      </c>
      <c r="G313" s="7">
        <f>'прил.5'!H836</f>
        <v>0</v>
      </c>
      <c r="H313" s="43">
        <f t="shared" si="50"/>
        <v>76</v>
      </c>
      <c r="I313" s="7">
        <f>'прил.5'!J836</f>
        <v>0</v>
      </c>
      <c r="J313" s="43">
        <f t="shared" si="48"/>
        <v>76</v>
      </c>
    </row>
    <row r="314" spans="1:10" ht="12.75">
      <c r="A314" s="41" t="str">
        <f ca="1">IF(ISERROR(MATCH(C314,Код_Раздел,0)),"",INDIRECT(ADDRESS(MATCH(C314,Код_Раздел,0)+1,2,,,"Раздел")))</f>
        <v>Культура, кинематография</v>
      </c>
      <c r="B314" s="53" t="s">
        <v>527</v>
      </c>
      <c r="C314" s="8" t="s">
        <v>243</v>
      </c>
      <c r="D314" s="1"/>
      <c r="E314" s="82"/>
      <c r="F314" s="7">
        <f aca="true" t="shared" si="55" ref="F314:I317">F315</f>
        <v>107</v>
      </c>
      <c r="G314" s="7">
        <f t="shared" si="55"/>
        <v>0</v>
      </c>
      <c r="H314" s="43">
        <f t="shared" si="50"/>
        <v>107</v>
      </c>
      <c r="I314" s="7">
        <f t="shared" si="55"/>
        <v>0</v>
      </c>
      <c r="J314" s="43">
        <f t="shared" si="48"/>
        <v>107</v>
      </c>
    </row>
    <row r="315" spans="1:10" ht="12.75">
      <c r="A315" s="10" t="s">
        <v>184</v>
      </c>
      <c r="B315" s="53" t="s">
        <v>527</v>
      </c>
      <c r="C315" s="8" t="s">
        <v>243</v>
      </c>
      <c r="D315" s="1" t="s">
        <v>237</v>
      </c>
      <c r="E315" s="82"/>
      <c r="F315" s="7">
        <f t="shared" si="55"/>
        <v>107</v>
      </c>
      <c r="G315" s="7">
        <f t="shared" si="55"/>
        <v>0</v>
      </c>
      <c r="H315" s="43">
        <f t="shared" si="50"/>
        <v>107</v>
      </c>
      <c r="I315" s="7">
        <f t="shared" si="55"/>
        <v>0</v>
      </c>
      <c r="J315" s="43">
        <f t="shared" si="48"/>
        <v>107</v>
      </c>
    </row>
    <row r="316" spans="1:10" ht="33">
      <c r="A316" s="41" t="str">
        <f ca="1">IF(ISERROR(MATCH(E316,Код_КВР,0)),"",INDIRECT(ADDRESS(MATCH(E316,Код_КВР,0)+1,2,,,"КВР")))</f>
        <v>Предоставление субсидий бюджетным, автономным учреждениям и иным некоммерческим организациям</v>
      </c>
      <c r="B316" s="53" t="s">
        <v>527</v>
      </c>
      <c r="C316" s="8" t="s">
        <v>243</v>
      </c>
      <c r="D316" s="1" t="s">
        <v>237</v>
      </c>
      <c r="E316" s="82">
        <v>600</v>
      </c>
      <c r="F316" s="7">
        <f t="shared" si="55"/>
        <v>107</v>
      </c>
      <c r="G316" s="7">
        <f t="shared" si="55"/>
        <v>0</v>
      </c>
      <c r="H316" s="43">
        <f t="shared" si="50"/>
        <v>107</v>
      </c>
      <c r="I316" s="7">
        <f t="shared" si="55"/>
        <v>0</v>
      </c>
      <c r="J316" s="43">
        <f t="shared" si="48"/>
        <v>107</v>
      </c>
    </row>
    <row r="317" spans="1:10" ht="12.75">
      <c r="A317" s="41" t="str">
        <f ca="1">IF(ISERROR(MATCH(E317,Код_КВР,0)),"",INDIRECT(ADDRESS(MATCH(E317,Код_КВР,0)+1,2,,,"КВР")))</f>
        <v>Субсидии бюджетным учреждениям</v>
      </c>
      <c r="B317" s="53" t="s">
        <v>527</v>
      </c>
      <c r="C317" s="8" t="s">
        <v>243</v>
      </c>
      <c r="D317" s="1" t="s">
        <v>237</v>
      </c>
      <c r="E317" s="82">
        <v>610</v>
      </c>
      <c r="F317" s="7">
        <f t="shared" si="55"/>
        <v>107</v>
      </c>
      <c r="G317" s="7">
        <f t="shared" si="55"/>
        <v>0</v>
      </c>
      <c r="H317" s="43">
        <f t="shared" si="50"/>
        <v>107</v>
      </c>
      <c r="I317" s="7">
        <f t="shared" si="55"/>
        <v>0</v>
      </c>
      <c r="J317" s="43">
        <f t="shared" si="48"/>
        <v>107</v>
      </c>
    </row>
    <row r="318" spans="1:10" ht="12.75">
      <c r="A318" s="41" t="str">
        <f ca="1">IF(ISERROR(MATCH(E318,Код_КВР,0)),"",INDIRECT(ADDRESS(MATCH(E318,Код_КВР,0)+1,2,,,"КВР")))</f>
        <v>Субсидии бюджетным учреждениям на иные цели</v>
      </c>
      <c r="B318" s="53" t="s">
        <v>527</v>
      </c>
      <c r="C318" s="8" t="s">
        <v>243</v>
      </c>
      <c r="D318" s="1" t="s">
        <v>237</v>
      </c>
      <c r="E318" s="82">
        <v>612</v>
      </c>
      <c r="F318" s="7">
        <f>'прил.5'!G950</f>
        <v>107</v>
      </c>
      <c r="G318" s="7">
        <f>'прил.5'!H950</f>
        <v>0</v>
      </c>
      <c r="H318" s="43">
        <f t="shared" si="50"/>
        <v>107</v>
      </c>
      <c r="I318" s="7">
        <f>'прил.5'!J950</f>
        <v>0</v>
      </c>
      <c r="J318" s="43">
        <f t="shared" si="48"/>
        <v>107</v>
      </c>
    </row>
    <row r="319" spans="1:10" ht="12.75">
      <c r="A319" s="41" t="str">
        <f ca="1">IF(ISERROR(MATCH(B319,Код_КЦСР,0)),"",INDIRECT(ADDRESS(MATCH(B319,Код_КЦСР,0)+1,2,,,"КЦСР")))</f>
        <v>Оказание муниципальных услуг</v>
      </c>
      <c r="B319" s="53" t="s">
        <v>528</v>
      </c>
      <c r="C319" s="8"/>
      <c r="D319" s="1"/>
      <c r="E319" s="82"/>
      <c r="F319" s="7">
        <f aca="true" t="shared" si="56" ref="F319:I323">F320</f>
        <v>37417.2</v>
      </c>
      <c r="G319" s="7">
        <f t="shared" si="56"/>
        <v>0</v>
      </c>
      <c r="H319" s="43">
        <f t="shared" si="50"/>
        <v>37417.2</v>
      </c>
      <c r="I319" s="7">
        <f t="shared" si="56"/>
        <v>0</v>
      </c>
      <c r="J319" s="43">
        <f t="shared" si="48"/>
        <v>37417.2</v>
      </c>
    </row>
    <row r="320" spans="1:10" ht="12.75">
      <c r="A320" s="41" t="str">
        <f ca="1">IF(ISERROR(MATCH(C320,Код_Раздел,0)),"",INDIRECT(ADDRESS(MATCH(C320,Код_Раздел,0)+1,2,,,"Раздел")))</f>
        <v>Культура, кинематография</v>
      </c>
      <c r="B320" s="53" t="s">
        <v>528</v>
      </c>
      <c r="C320" s="8" t="s">
        <v>243</v>
      </c>
      <c r="D320" s="1"/>
      <c r="E320" s="82"/>
      <c r="F320" s="7">
        <f t="shared" si="56"/>
        <v>37417.2</v>
      </c>
      <c r="G320" s="7">
        <f t="shared" si="56"/>
        <v>0</v>
      </c>
      <c r="H320" s="43">
        <f t="shared" si="50"/>
        <v>37417.2</v>
      </c>
      <c r="I320" s="7">
        <f t="shared" si="56"/>
        <v>0</v>
      </c>
      <c r="J320" s="43">
        <f t="shared" si="48"/>
        <v>37417.2</v>
      </c>
    </row>
    <row r="321" spans="1:10" ht="12.75">
      <c r="A321" s="10" t="s">
        <v>205</v>
      </c>
      <c r="B321" s="53" t="s">
        <v>528</v>
      </c>
      <c r="C321" s="8" t="s">
        <v>243</v>
      </c>
      <c r="D321" s="1" t="s">
        <v>234</v>
      </c>
      <c r="E321" s="82"/>
      <c r="F321" s="7">
        <f t="shared" si="56"/>
        <v>37417.2</v>
      </c>
      <c r="G321" s="7">
        <f t="shared" si="56"/>
        <v>0</v>
      </c>
      <c r="H321" s="43">
        <f t="shared" si="50"/>
        <v>37417.2</v>
      </c>
      <c r="I321" s="7">
        <f t="shared" si="56"/>
        <v>0</v>
      </c>
      <c r="J321" s="43">
        <f t="shared" si="48"/>
        <v>37417.2</v>
      </c>
    </row>
    <row r="322" spans="1:10" ht="33">
      <c r="A322" s="41" t="str">
        <f ca="1">IF(ISERROR(MATCH(E322,Код_КВР,0)),"",INDIRECT(ADDRESS(MATCH(E322,Код_КВР,0)+1,2,,,"КВР")))</f>
        <v>Предоставление субсидий бюджетным, автономным учреждениям и иным некоммерческим организациям</v>
      </c>
      <c r="B322" s="53" t="s">
        <v>528</v>
      </c>
      <c r="C322" s="8" t="s">
        <v>243</v>
      </c>
      <c r="D322" s="1" t="s">
        <v>234</v>
      </c>
      <c r="E322" s="82">
        <v>600</v>
      </c>
      <c r="F322" s="7">
        <f t="shared" si="56"/>
        <v>37417.2</v>
      </c>
      <c r="G322" s="7">
        <f t="shared" si="56"/>
        <v>0</v>
      </c>
      <c r="H322" s="43">
        <f t="shared" si="50"/>
        <v>37417.2</v>
      </c>
      <c r="I322" s="7">
        <f t="shared" si="56"/>
        <v>0</v>
      </c>
      <c r="J322" s="43">
        <f t="shared" si="48"/>
        <v>37417.2</v>
      </c>
    </row>
    <row r="323" spans="1:10" ht="12.75">
      <c r="A323" s="41" t="str">
        <f ca="1">IF(ISERROR(MATCH(E323,Код_КВР,0)),"",INDIRECT(ADDRESS(MATCH(E323,Код_КВР,0)+1,2,,,"КВР")))</f>
        <v>Субсидии бюджетным учреждениям</v>
      </c>
      <c r="B323" s="53" t="s">
        <v>528</v>
      </c>
      <c r="C323" s="8" t="s">
        <v>243</v>
      </c>
      <c r="D323" s="1" t="s">
        <v>234</v>
      </c>
      <c r="E323" s="82">
        <v>610</v>
      </c>
      <c r="F323" s="7">
        <f t="shared" si="56"/>
        <v>37417.2</v>
      </c>
      <c r="G323" s="7">
        <f t="shared" si="56"/>
        <v>0</v>
      </c>
      <c r="H323" s="43">
        <f t="shared" si="50"/>
        <v>37417.2</v>
      </c>
      <c r="I323" s="7">
        <f t="shared" si="56"/>
        <v>0</v>
      </c>
      <c r="J323" s="43">
        <f t="shared" si="48"/>
        <v>37417.2</v>
      </c>
    </row>
    <row r="324" spans="1:10" ht="49.5">
      <c r="A324" s="41" t="str">
        <f ca="1">IF(ISERROR(MATCH(E324,Код_КВР,0)),"",INDIRECT(ADDRESS(MATCH(E324,Код_КВР,0)+1,2,,,"КВР")))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24" s="53" t="s">
        <v>528</v>
      </c>
      <c r="C324" s="8" t="s">
        <v>243</v>
      </c>
      <c r="D324" s="1" t="s">
        <v>234</v>
      </c>
      <c r="E324" s="82">
        <v>611</v>
      </c>
      <c r="F324" s="7">
        <f>'прил.5'!G889</f>
        <v>37417.2</v>
      </c>
      <c r="G324" s="7">
        <f>'прил.5'!H889</f>
        <v>0</v>
      </c>
      <c r="H324" s="43">
        <f t="shared" si="50"/>
        <v>37417.2</v>
      </c>
      <c r="I324" s="7">
        <f>'прил.5'!J889</f>
        <v>0</v>
      </c>
      <c r="J324" s="43">
        <f t="shared" si="48"/>
        <v>37417.2</v>
      </c>
    </row>
    <row r="325" spans="1:10" ht="33">
      <c r="A325" s="41" t="str">
        <f ca="1">IF(ISERROR(MATCH(B325,Код_КЦСР,0)),"",INDIRECT(ADDRESS(MATCH(B325,Код_КЦСР,0)+1,2,,,"КЦСР")))</f>
        <v>Сохранение нематериального культурного наследия народов традиционной народной культуры</v>
      </c>
      <c r="B325" s="53" t="s">
        <v>529</v>
      </c>
      <c r="C325" s="8"/>
      <c r="D325" s="1"/>
      <c r="E325" s="82"/>
      <c r="F325" s="7">
        <f aca="true" t="shared" si="57" ref="F325:I329">F326</f>
        <v>3129.4</v>
      </c>
      <c r="G325" s="7">
        <f t="shared" si="57"/>
        <v>0</v>
      </c>
      <c r="H325" s="43">
        <f t="shared" si="50"/>
        <v>3129.4</v>
      </c>
      <c r="I325" s="7">
        <f t="shared" si="57"/>
        <v>0</v>
      </c>
      <c r="J325" s="43">
        <f t="shared" si="48"/>
        <v>3129.4</v>
      </c>
    </row>
    <row r="326" spans="1:10" ht="12.75">
      <c r="A326" s="41" t="str">
        <f ca="1">IF(ISERROR(MATCH(C326,Код_Раздел,0)),"",INDIRECT(ADDRESS(MATCH(C326,Код_Раздел,0)+1,2,,,"Раздел")))</f>
        <v>Культура, кинематография</v>
      </c>
      <c r="B326" s="53" t="s">
        <v>529</v>
      </c>
      <c r="C326" s="8" t="s">
        <v>243</v>
      </c>
      <c r="D326" s="1"/>
      <c r="E326" s="82"/>
      <c r="F326" s="7">
        <f t="shared" si="57"/>
        <v>3129.4</v>
      </c>
      <c r="G326" s="7">
        <f t="shared" si="57"/>
        <v>0</v>
      </c>
      <c r="H326" s="43">
        <f t="shared" si="50"/>
        <v>3129.4</v>
      </c>
      <c r="I326" s="7">
        <f t="shared" si="57"/>
        <v>0</v>
      </c>
      <c r="J326" s="43">
        <f t="shared" si="48"/>
        <v>3129.4</v>
      </c>
    </row>
    <row r="327" spans="1:10" ht="12.75">
      <c r="A327" s="10" t="s">
        <v>205</v>
      </c>
      <c r="B327" s="53" t="s">
        <v>529</v>
      </c>
      <c r="C327" s="8" t="s">
        <v>243</v>
      </c>
      <c r="D327" s="1" t="s">
        <v>234</v>
      </c>
      <c r="E327" s="82"/>
      <c r="F327" s="7">
        <f t="shared" si="57"/>
        <v>3129.4</v>
      </c>
      <c r="G327" s="7">
        <f t="shared" si="57"/>
        <v>0</v>
      </c>
      <c r="H327" s="43">
        <f t="shared" si="50"/>
        <v>3129.4</v>
      </c>
      <c r="I327" s="7">
        <f t="shared" si="57"/>
        <v>0</v>
      </c>
      <c r="J327" s="43">
        <f t="shared" si="48"/>
        <v>3129.4</v>
      </c>
    </row>
    <row r="328" spans="1:10" ht="33">
      <c r="A328" s="41" t="str">
        <f ca="1">IF(ISERROR(MATCH(E328,Код_КВР,0)),"",INDIRECT(ADDRESS(MATCH(E328,Код_КВР,0)+1,2,,,"КВР")))</f>
        <v>Предоставление субсидий бюджетным, автономным учреждениям и иным некоммерческим организациям</v>
      </c>
      <c r="B328" s="53" t="s">
        <v>529</v>
      </c>
      <c r="C328" s="8" t="s">
        <v>243</v>
      </c>
      <c r="D328" s="1" t="s">
        <v>234</v>
      </c>
      <c r="E328" s="82">
        <v>600</v>
      </c>
      <c r="F328" s="7">
        <f t="shared" si="57"/>
        <v>3129.4</v>
      </c>
      <c r="G328" s="7">
        <f t="shared" si="57"/>
        <v>0</v>
      </c>
      <c r="H328" s="43">
        <f t="shared" si="50"/>
        <v>3129.4</v>
      </c>
      <c r="I328" s="7">
        <f t="shared" si="57"/>
        <v>0</v>
      </c>
      <c r="J328" s="43">
        <f t="shared" si="48"/>
        <v>3129.4</v>
      </c>
    </row>
    <row r="329" spans="1:10" ht="12.75">
      <c r="A329" s="41" t="str">
        <f ca="1">IF(ISERROR(MATCH(E329,Код_КВР,0)),"",INDIRECT(ADDRESS(MATCH(E329,Код_КВР,0)+1,2,,,"КВР")))</f>
        <v>Субсидии бюджетным учреждениям</v>
      </c>
      <c r="B329" s="53" t="s">
        <v>529</v>
      </c>
      <c r="C329" s="8" t="s">
        <v>243</v>
      </c>
      <c r="D329" s="1" t="s">
        <v>234</v>
      </c>
      <c r="E329" s="82">
        <v>610</v>
      </c>
      <c r="F329" s="7">
        <f t="shared" si="57"/>
        <v>3129.4</v>
      </c>
      <c r="G329" s="7">
        <f t="shared" si="57"/>
        <v>0</v>
      </c>
      <c r="H329" s="43">
        <f t="shared" si="50"/>
        <v>3129.4</v>
      </c>
      <c r="I329" s="7">
        <f t="shared" si="57"/>
        <v>0</v>
      </c>
      <c r="J329" s="43">
        <f t="shared" si="48"/>
        <v>3129.4</v>
      </c>
    </row>
    <row r="330" spans="1:10" ht="49.5">
      <c r="A330" s="41" t="str">
        <f ca="1">IF(ISERROR(MATCH(E330,Код_КВР,0)),"",INDIRECT(ADDRESS(MATCH(E330,Код_КВР,0)+1,2,,,"КВР")))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30" s="53" t="s">
        <v>529</v>
      </c>
      <c r="C330" s="8" t="s">
        <v>243</v>
      </c>
      <c r="D330" s="1" t="s">
        <v>234</v>
      </c>
      <c r="E330" s="82">
        <v>611</v>
      </c>
      <c r="F330" s="7">
        <f>'прил.5'!G893</f>
        <v>3129.4</v>
      </c>
      <c r="G330" s="7">
        <f>'прил.5'!H893</f>
        <v>0</v>
      </c>
      <c r="H330" s="43">
        <f t="shared" si="50"/>
        <v>3129.4</v>
      </c>
      <c r="I330" s="7">
        <f>'прил.5'!J893</f>
        <v>0</v>
      </c>
      <c r="J330" s="43">
        <f t="shared" si="48"/>
        <v>3129.4</v>
      </c>
    </row>
    <row r="331" spans="1:10" ht="12.75">
      <c r="A331" s="41" t="str">
        <f ca="1">IF(ISERROR(MATCH(B331,Код_КЦСР,0)),"",INDIRECT(ADDRESS(MATCH(B331,Код_КЦСР,0)+1,2,,,"КЦСР")))</f>
        <v>Развитие исполнительских искусств</v>
      </c>
      <c r="B331" s="53" t="s">
        <v>531</v>
      </c>
      <c r="C331" s="8"/>
      <c r="D331" s="1"/>
      <c r="E331" s="82"/>
      <c r="F331" s="7">
        <f>F332+F338+F346</f>
        <v>102326.7</v>
      </c>
      <c r="G331" s="7">
        <f>G332+G338+G346</f>
        <v>0</v>
      </c>
      <c r="H331" s="43">
        <f t="shared" si="50"/>
        <v>102326.7</v>
      </c>
      <c r="I331" s="7">
        <f>I332+I338+I346</f>
        <v>-512.8</v>
      </c>
      <c r="J331" s="43">
        <f t="shared" si="48"/>
        <v>101813.9</v>
      </c>
    </row>
    <row r="332" spans="1:10" ht="66">
      <c r="A332" s="41" t="str">
        <f ca="1">IF(ISERROR(MATCH(B332,Код_КЦСР,0)),"",INDIRECT(ADDRESS(MATCH(B332,Код_КЦСР,0)+1,2,,,"КЦСР")))</f>
        <v>Ведомственная целевая программа «Отрасль «Культура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332" s="53" t="s">
        <v>533</v>
      </c>
      <c r="C332" s="8"/>
      <c r="D332" s="1"/>
      <c r="E332" s="82"/>
      <c r="F332" s="7">
        <f aca="true" t="shared" si="58" ref="F332:I336">F333</f>
        <v>612</v>
      </c>
      <c r="G332" s="7">
        <f t="shared" si="58"/>
        <v>0</v>
      </c>
      <c r="H332" s="43">
        <f t="shared" si="50"/>
        <v>612</v>
      </c>
      <c r="I332" s="7">
        <f t="shared" si="58"/>
        <v>0</v>
      </c>
      <c r="J332" s="43">
        <f t="shared" si="48"/>
        <v>612</v>
      </c>
    </row>
    <row r="333" spans="1:10" ht="12.75">
      <c r="A333" s="41" t="str">
        <f ca="1">IF(ISERROR(MATCH(C333,Код_Раздел,0)),"",INDIRECT(ADDRESS(MATCH(C333,Код_Раздел,0)+1,2,,,"Раздел")))</f>
        <v>Культура, кинематография</v>
      </c>
      <c r="B333" s="53" t="s">
        <v>533</v>
      </c>
      <c r="C333" s="8" t="s">
        <v>243</v>
      </c>
      <c r="D333" s="1"/>
      <c r="E333" s="82"/>
      <c r="F333" s="7">
        <f t="shared" si="58"/>
        <v>612</v>
      </c>
      <c r="G333" s="7">
        <f t="shared" si="58"/>
        <v>0</v>
      </c>
      <c r="H333" s="43">
        <f t="shared" si="50"/>
        <v>612</v>
      </c>
      <c r="I333" s="7">
        <f t="shared" si="58"/>
        <v>0</v>
      </c>
      <c r="J333" s="43">
        <f t="shared" si="48"/>
        <v>612</v>
      </c>
    </row>
    <row r="334" spans="1:10" ht="12.75">
      <c r="A334" s="10" t="s">
        <v>184</v>
      </c>
      <c r="B334" s="53" t="s">
        <v>533</v>
      </c>
      <c r="C334" s="8" t="s">
        <v>243</v>
      </c>
      <c r="D334" s="1" t="s">
        <v>237</v>
      </c>
      <c r="E334" s="82"/>
      <c r="F334" s="7">
        <f t="shared" si="58"/>
        <v>612</v>
      </c>
      <c r="G334" s="7">
        <f t="shared" si="58"/>
        <v>0</v>
      </c>
      <c r="H334" s="43">
        <f t="shared" si="50"/>
        <v>612</v>
      </c>
      <c r="I334" s="7">
        <f t="shared" si="58"/>
        <v>0</v>
      </c>
      <c r="J334" s="43">
        <f t="shared" si="48"/>
        <v>612</v>
      </c>
    </row>
    <row r="335" spans="1:10" ht="33">
      <c r="A335" s="41" t="str">
        <f ca="1">IF(ISERROR(MATCH(E335,Код_КВР,0)),"",INDIRECT(ADDRESS(MATCH(E335,Код_КВР,0)+1,2,,,"КВР")))</f>
        <v>Предоставление субсидий бюджетным, автономным учреждениям и иным некоммерческим организациям</v>
      </c>
      <c r="B335" s="53" t="s">
        <v>533</v>
      </c>
      <c r="C335" s="8" t="s">
        <v>243</v>
      </c>
      <c r="D335" s="1" t="s">
        <v>237</v>
      </c>
      <c r="E335" s="82">
        <v>600</v>
      </c>
      <c r="F335" s="7">
        <f t="shared" si="58"/>
        <v>612</v>
      </c>
      <c r="G335" s="7">
        <f t="shared" si="58"/>
        <v>0</v>
      </c>
      <c r="H335" s="43">
        <f t="shared" si="50"/>
        <v>612</v>
      </c>
      <c r="I335" s="7">
        <f t="shared" si="58"/>
        <v>0</v>
      </c>
      <c r="J335" s="43">
        <f t="shared" si="48"/>
        <v>612</v>
      </c>
    </row>
    <row r="336" spans="1:10" ht="12.75">
      <c r="A336" s="41" t="str">
        <f ca="1">IF(ISERROR(MATCH(E336,Код_КВР,0)),"",INDIRECT(ADDRESS(MATCH(E336,Код_КВР,0)+1,2,,,"КВР")))</f>
        <v>Субсидии автономным учреждениям</v>
      </c>
      <c r="B336" s="53" t="s">
        <v>533</v>
      </c>
      <c r="C336" s="8" t="s">
        <v>243</v>
      </c>
      <c r="D336" s="1" t="s">
        <v>237</v>
      </c>
      <c r="E336" s="82">
        <v>620</v>
      </c>
      <c r="F336" s="7">
        <f t="shared" si="58"/>
        <v>612</v>
      </c>
      <c r="G336" s="7">
        <f t="shared" si="58"/>
        <v>0</v>
      </c>
      <c r="H336" s="43">
        <f t="shared" si="50"/>
        <v>612</v>
      </c>
      <c r="I336" s="7">
        <f t="shared" si="58"/>
        <v>0</v>
      </c>
      <c r="J336" s="43">
        <f t="shared" si="48"/>
        <v>612</v>
      </c>
    </row>
    <row r="337" spans="1:10" ht="12.75">
      <c r="A337" s="41" t="str">
        <f ca="1">IF(ISERROR(MATCH(E337,Код_КВР,0)),"",INDIRECT(ADDRESS(MATCH(E337,Код_КВР,0)+1,2,,,"КВР")))</f>
        <v>Субсидии автономным учреждениям на иные цели</v>
      </c>
      <c r="B337" s="53" t="s">
        <v>533</v>
      </c>
      <c r="C337" s="8" t="s">
        <v>243</v>
      </c>
      <c r="D337" s="1" t="s">
        <v>237</v>
      </c>
      <c r="E337" s="82">
        <v>622</v>
      </c>
      <c r="F337" s="7">
        <f>'прил.5'!G955</f>
        <v>612</v>
      </c>
      <c r="G337" s="7">
        <f>'прил.5'!H955</f>
        <v>0</v>
      </c>
      <c r="H337" s="43">
        <f t="shared" si="50"/>
        <v>612</v>
      </c>
      <c r="I337" s="7">
        <f>'прил.5'!J955</f>
        <v>0</v>
      </c>
      <c r="J337" s="43">
        <f t="shared" si="48"/>
        <v>612</v>
      </c>
    </row>
    <row r="338" spans="1:10" ht="49.5">
      <c r="A338" s="41" t="str">
        <f ca="1">IF(ISERROR(MATCH(B338,Код_КЦСР,0)),"",INDIRECT(ADDRESS(MATCH(B338,Код_КЦСР,0)+1,2,,,"КЦСР")))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338" s="53" t="s">
        <v>534</v>
      </c>
      <c r="C338" s="8"/>
      <c r="D338" s="1"/>
      <c r="E338" s="82"/>
      <c r="F338" s="7">
        <f aca="true" t="shared" si="59" ref="F338:I340">F339</f>
        <v>1300</v>
      </c>
      <c r="G338" s="7">
        <f t="shared" si="59"/>
        <v>0</v>
      </c>
      <c r="H338" s="43">
        <f t="shared" si="50"/>
        <v>1300</v>
      </c>
      <c r="I338" s="7">
        <f t="shared" si="59"/>
        <v>0</v>
      </c>
      <c r="J338" s="43">
        <f t="shared" si="48"/>
        <v>1300</v>
      </c>
    </row>
    <row r="339" spans="1:10" ht="12.75">
      <c r="A339" s="41" t="str">
        <f ca="1">IF(ISERROR(MATCH(C339,Код_Раздел,0)),"",INDIRECT(ADDRESS(MATCH(C339,Код_Раздел,0)+1,2,,,"Раздел")))</f>
        <v>Культура, кинематография</v>
      </c>
      <c r="B339" s="53" t="s">
        <v>534</v>
      </c>
      <c r="C339" s="8" t="s">
        <v>243</v>
      </c>
      <c r="D339" s="1"/>
      <c r="E339" s="82"/>
      <c r="F339" s="7">
        <f t="shared" si="59"/>
        <v>1300</v>
      </c>
      <c r="G339" s="7">
        <f t="shared" si="59"/>
        <v>0</v>
      </c>
      <c r="H339" s="43">
        <f t="shared" si="50"/>
        <v>1300</v>
      </c>
      <c r="I339" s="7">
        <f t="shared" si="59"/>
        <v>0</v>
      </c>
      <c r="J339" s="43">
        <f t="shared" si="48"/>
        <v>1300</v>
      </c>
    </row>
    <row r="340" spans="1:10" ht="12.75">
      <c r="A340" s="10" t="s">
        <v>184</v>
      </c>
      <c r="B340" s="53" t="s">
        <v>534</v>
      </c>
      <c r="C340" s="8" t="s">
        <v>243</v>
      </c>
      <c r="D340" s="1" t="s">
        <v>237</v>
      </c>
      <c r="E340" s="82"/>
      <c r="F340" s="7">
        <f t="shared" si="59"/>
        <v>1300</v>
      </c>
      <c r="G340" s="7">
        <f t="shared" si="59"/>
        <v>0</v>
      </c>
      <c r="H340" s="43">
        <f t="shared" si="50"/>
        <v>1300</v>
      </c>
      <c r="I340" s="7">
        <f t="shared" si="59"/>
        <v>0</v>
      </c>
      <c r="J340" s="43">
        <f t="shared" si="48"/>
        <v>1300</v>
      </c>
    </row>
    <row r="341" spans="1:10" ht="33">
      <c r="A341" s="41" t="str">
        <f ca="1">IF(ISERROR(MATCH(E341,Код_КВР,0)),"",INDIRECT(ADDRESS(MATCH(E341,Код_КВР,0)+1,2,,,"КВР")))</f>
        <v>Предоставление субсидий бюджетным, автономным учреждениям и иным некоммерческим организациям</v>
      </c>
      <c r="B341" s="53" t="s">
        <v>534</v>
      </c>
      <c r="C341" s="8" t="s">
        <v>243</v>
      </c>
      <c r="D341" s="1" t="s">
        <v>237</v>
      </c>
      <c r="E341" s="82">
        <v>600</v>
      </c>
      <c r="F341" s="7">
        <f>F342+F344</f>
        <v>1300</v>
      </c>
      <c r="G341" s="7">
        <f>G342+G344</f>
        <v>0</v>
      </c>
      <c r="H341" s="43">
        <f t="shared" si="50"/>
        <v>1300</v>
      </c>
      <c r="I341" s="7">
        <f>I342+I344</f>
        <v>0</v>
      </c>
      <c r="J341" s="43">
        <f aca="true" t="shared" si="60" ref="J341:J404">H341+I341</f>
        <v>1300</v>
      </c>
    </row>
    <row r="342" spans="1:10" ht="12.75">
      <c r="A342" s="41" t="str">
        <f ca="1">IF(ISERROR(MATCH(E342,Код_КВР,0)),"",INDIRECT(ADDRESS(MATCH(E342,Код_КВР,0)+1,2,,,"КВР")))</f>
        <v>Субсидии бюджетным учреждениям</v>
      </c>
      <c r="B342" s="53" t="s">
        <v>534</v>
      </c>
      <c r="C342" s="8" t="s">
        <v>243</v>
      </c>
      <c r="D342" s="1" t="s">
        <v>237</v>
      </c>
      <c r="E342" s="82">
        <v>610</v>
      </c>
      <c r="F342" s="7">
        <f>F343</f>
        <v>200</v>
      </c>
      <c r="G342" s="7">
        <f>G343</f>
        <v>0</v>
      </c>
      <c r="H342" s="43">
        <f t="shared" si="50"/>
        <v>200</v>
      </c>
      <c r="I342" s="7">
        <f>I343</f>
        <v>0</v>
      </c>
      <c r="J342" s="43">
        <f t="shared" si="60"/>
        <v>200</v>
      </c>
    </row>
    <row r="343" spans="1:10" ht="12.75">
      <c r="A343" s="41" t="str">
        <f ca="1">IF(ISERROR(MATCH(E343,Код_КВР,0)),"",INDIRECT(ADDRESS(MATCH(E343,Код_КВР,0)+1,2,,,"КВР")))</f>
        <v>Субсидии бюджетным учреждениям на иные цели</v>
      </c>
      <c r="B343" s="53" t="s">
        <v>534</v>
      </c>
      <c r="C343" s="8" t="s">
        <v>243</v>
      </c>
      <c r="D343" s="1" t="s">
        <v>237</v>
      </c>
      <c r="E343" s="82">
        <v>612</v>
      </c>
      <c r="F343" s="7">
        <f>'прил.5'!G959</f>
        <v>200</v>
      </c>
      <c r="G343" s="7">
        <f>'прил.5'!H959</f>
        <v>0</v>
      </c>
      <c r="H343" s="43">
        <f t="shared" si="50"/>
        <v>200</v>
      </c>
      <c r="I343" s="7">
        <f>'прил.5'!J959</f>
        <v>0</v>
      </c>
      <c r="J343" s="43">
        <f t="shared" si="60"/>
        <v>200</v>
      </c>
    </row>
    <row r="344" spans="1:10" ht="12.75">
      <c r="A344" s="41" t="str">
        <f ca="1">IF(ISERROR(MATCH(E344,Код_КВР,0)),"",INDIRECT(ADDRESS(MATCH(E344,Код_КВР,0)+1,2,,,"КВР")))</f>
        <v>Субсидии автономным учреждениям</v>
      </c>
      <c r="B344" s="53" t="s">
        <v>534</v>
      </c>
      <c r="C344" s="8" t="s">
        <v>243</v>
      </c>
      <c r="D344" s="1" t="s">
        <v>237</v>
      </c>
      <c r="E344" s="82">
        <v>620</v>
      </c>
      <c r="F344" s="7">
        <f>F345</f>
        <v>1100</v>
      </c>
      <c r="G344" s="7">
        <f>G345</f>
        <v>0</v>
      </c>
      <c r="H344" s="43">
        <f t="shared" si="50"/>
        <v>1100</v>
      </c>
      <c r="I344" s="7">
        <f>I345</f>
        <v>0</v>
      </c>
      <c r="J344" s="43">
        <f t="shared" si="60"/>
        <v>1100</v>
      </c>
    </row>
    <row r="345" spans="1:10" ht="12.75">
      <c r="A345" s="41" t="str">
        <f ca="1">IF(ISERROR(MATCH(E345,Код_КВР,0)),"",INDIRECT(ADDRESS(MATCH(E345,Код_КВР,0)+1,2,,,"КВР")))</f>
        <v>Субсидии автономным учреждениям на иные цели</v>
      </c>
      <c r="B345" s="53" t="s">
        <v>534</v>
      </c>
      <c r="C345" s="8" t="s">
        <v>243</v>
      </c>
      <c r="D345" s="1" t="s">
        <v>237</v>
      </c>
      <c r="E345" s="82">
        <v>622</v>
      </c>
      <c r="F345" s="7">
        <f>'прил.5'!G961</f>
        <v>1100</v>
      </c>
      <c r="G345" s="7">
        <f>'прил.5'!H961</f>
        <v>0</v>
      </c>
      <c r="H345" s="43">
        <f t="shared" si="50"/>
        <v>1100</v>
      </c>
      <c r="I345" s="7">
        <f>'прил.5'!J961</f>
        <v>0</v>
      </c>
      <c r="J345" s="43">
        <f t="shared" si="60"/>
        <v>1100</v>
      </c>
    </row>
    <row r="346" spans="1:10" ht="12.75">
      <c r="A346" s="41" t="str">
        <f ca="1">IF(ISERROR(MATCH(B346,Код_КЦСР,0)),"",INDIRECT(ADDRESS(MATCH(B346,Код_КЦСР,0)+1,2,,,"КЦСР")))</f>
        <v>Оказание муниципальных услуг</v>
      </c>
      <c r="B346" s="53" t="s">
        <v>535</v>
      </c>
      <c r="C346" s="8"/>
      <c r="D346" s="1"/>
      <c r="E346" s="82"/>
      <c r="F346" s="7">
        <f aca="true" t="shared" si="61" ref="F346:I348">F347</f>
        <v>100414.7</v>
      </c>
      <c r="G346" s="7">
        <f t="shared" si="61"/>
        <v>0</v>
      </c>
      <c r="H346" s="43">
        <f t="shared" si="50"/>
        <v>100414.7</v>
      </c>
      <c r="I346" s="7">
        <f t="shared" si="61"/>
        <v>-512.8</v>
      </c>
      <c r="J346" s="43">
        <f t="shared" si="60"/>
        <v>99901.9</v>
      </c>
    </row>
    <row r="347" spans="1:10" ht="12.75">
      <c r="A347" s="41" t="str">
        <f ca="1">IF(ISERROR(MATCH(C347,Код_Раздел,0)),"",INDIRECT(ADDRESS(MATCH(C347,Код_Раздел,0)+1,2,,,"Раздел")))</f>
        <v>Культура, кинематография</v>
      </c>
      <c r="B347" s="53" t="s">
        <v>535</v>
      </c>
      <c r="C347" s="8" t="s">
        <v>243</v>
      </c>
      <c r="D347" s="1"/>
      <c r="E347" s="82"/>
      <c r="F347" s="7">
        <f t="shared" si="61"/>
        <v>100414.7</v>
      </c>
      <c r="G347" s="7">
        <f t="shared" si="61"/>
        <v>0</v>
      </c>
      <c r="H347" s="43">
        <f t="shared" si="50"/>
        <v>100414.7</v>
      </c>
      <c r="I347" s="7">
        <f t="shared" si="61"/>
        <v>-512.8</v>
      </c>
      <c r="J347" s="43">
        <f t="shared" si="60"/>
        <v>99901.9</v>
      </c>
    </row>
    <row r="348" spans="1:10" ht="12.75">
      <c r="A348" s="10" t="s">
        <v>205</v>
      </c>
      <c r="B348" s="53" t="s">
        <v>535</v>
      </c>
      <c r="C348" s="8" t="s">
        <v>243</v>
      </c>
      <c r="D348" s="1" t="s">
        <v>234</v>
      </c>
      <c r="E348" s="82"/>
      <c r="F348" s="7">
        <f t="shared" si="61"/>
        <v>100414.7</v>
      </c>
      <c r="G348" s="7">
        <f t="shared" si="61"/>
        <v>0</v>
      </c>
      <c r="H348" s="43">
        <f t="shared" si="50"/>
        <v>100414.7</v>
      </c>
      <c r="I348" s="7">
        <f t="shared" si="61"/>
        <v>-512.8</v>
      </c>
      <c r="J348" s="43">
        <f t="shared" si="60"/>
        <v>99901.9</v>
      </c>
    </row>
    <row r="349" spans="1:10" ht="33">
      <c r="A349" s="41" t="str">
        <f ca="1">IF(ISERROR(MATCH(E349,Код_КВР,0)),"",INDIRECT(ADDRESS(MATCH(E349,Код_КВР,0)+1,2,,,"КВР")))</f>
        <v>Предоставление субсидий бюджетным, автономным учреждениям и иным некоммерческим организациям</v>
      </c>
      <c r="B349" s="53" t="s">
        <v>535</v>
      </c>
      <c r="C349" s="8" t="s">
        <v>243</v>
      </c>
      <c r="D349" s="1" t="s">
        <v>234</v>
      </c>
      <c r="E349" s="82">
        <v>600</v>
      </c>
      <c r="F349" s="7">
        <f>F350+F352</f>
        <v>100414.7</v>
      </c>
      <c r="G349" s="7">
        <f>G350+G352</f>
        <v>0</v>
      </c>
      <c r="H349" s="43">
        <f aca="true" t="shared" si="62" ref="H349:H412">F349+G349</f>
        <v>100414.7</v>
      </c>
      <c r="I349" s="7">
        <f>I350+I352</f>
        <v>-512.8</v>
      </c>
      <c r="J349" s="43">
        <f t="shared" si="60"/>
        <v>99901.9</v>
      </c>
    </row>
    <row r="350" spans="1:10" ht="12.75">
      <c r="A350" s="41" t="str">
        <f ca="1">IF(ISERROR(MATCH(E350,Код_КВР,0)),"",INDIRECT(ADDRESS(MATCH(E350,Код_КВР,0)+1,2,,,"КВР")))</f>
        <v>Субсидии бюджетным учреждениям</v>
      </c>
      <c r="B350" s="53" t="s">
        <v>535</v>
      </c>
      <c r="C350" s="8" t="s">
        <v>243</v>
      </c>
      <c r="D350" s="1" t="s">
        <v>234</v>
      </c>
      <c r="E350" s="82">
        <v>610</v>
      </c>
      <c r="F350" s="7">
        <f>F351</f>
        <v>88342.5</v>
      </c>
      <c r="G350" s="7">
        <f>G351</f>
        <v>0</v>
      </c>
      <c r="H350" s="43">
        <f t="shared" si="62"/>
        <v>88342.5</v>
      </c>
      <c r="I350" s="7">
        <f>I351</f>
        <v>-512.8</v>
      </c>
      <c r="J350" s="43">
        <f t="shared" si="60"/>
        <v>87829.7</v>
      </c>
    </row>
    <row r="351" spans="1:10" ht="49.5">
      <c r="A351" s="41" t="str">
        <f ca="1">IF(ISERROR(MATCH(E351,Код_КВР,0)),"",INDIRECT(ADDRESS(MATCH(E351,Код_КВР,0)+1,2,,,"КВР")))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51" s="53" t="s">
        <v>535</v>
      </c>
      <c r="C351" s="8" t="s">
        <v>243</v>
      </c>
      <c r="D351" s="1" t="s">
        <v>234</v>
      </c>
      <c r="E351" s="82">
        <v>611</v>
      </c>
      <c r="F351" s="7">
        <f>'прил.5'!G898</f>
        <v>88342.5</v>
      </c>
      <c r="G351" s="7">
        <f>'прил.5'!H898</f>
        <v>0</v>
      </c>
      <c r="H351" s="43">
        <f t="shared" si="62"/>
        <v>88342.5</v>
      </c>
      <c r="I351" s="7">
        <f>'прил.5'!J898</f>
        <v>-512.8</v>
      </c>
      <c r="J351" s="43">
        <f t="shared" si="60"/>
        <v>87829.7</v>
      </c>
    </row>
    <row r="352" spans="1:10" ht="12.75">
      <c r="A352" s="41" t="str">
        <f ca="1">IF(ISERROR(MATCH(E352,Код_КВР,0)),"",INDIRECT(ADDRESS(MATCH(E352,Код_КВР,0)+1,2,,,"КВР")))</f>
        <v>Субсидии автономным учреждениям</v>
      </c>
      <c r="B352" s="53" t="s">
        <v>535</v>
      </c>
      <c r="C352" s="8" t="s">
        <v>243</v>
      </c>
      <c r="D352" s="1" t="s">
        <v>234</v>
      </c>
      <c r="E352" s="82">
        <v>620</v>
      </c>
      <c r="F352" s="7">
        <f>F353</f>
        <v>12072.2</v>
      </c>
      <c r="G352" s="7">
        <f>G353</f>
        <v>0</v>
      </c>
      <c r="H352" s="43">
        <f t="shared" si="62"/>
        <v>12072.2</v>
      </c>
      <c r="I352" s="7">
        <f>I353</f>
        <v>0</v>
      </c>
      <c r="J352" s="43">
        <f t="shared" si="60"/>
        <v>12072.2</v>
      </c>
    </row>
    <row r="353" spans="1:10" ht="49.5">
      <c r="A353" s="41" t="str">
        <f ca="1">IF(ISERROR(MATCH(E353,Код_КВР,0)),"",INDIRECT(ADDRESS(MATCH(E353,Код_КВР,0)+1,2,,,"КВР")))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53" s="53" t="s">
        <v>535</v>
      </c>
      <c r="C353" s="8" t="s">
        <v>243</v>
      </c>
      <c r="D353" s="1" t="s">
        <v>234</v>
      </c>
      <c r="E353" s="82">
        <v>621</v>
      </c>
      <c r="F353" s="7">
        <f>'прил.5'!G900</f>
        <v>12072.2</v>
      </c>
      <c r="G353" s="7">
        <f>'прил.5'!H900</f>
        <v>0</v>
      </c>
      <c r="H353" s="43">
        <f t="shared" si="62"/>
        <v>12072.2</v>
      </c>
      <c r="I353" s="7">
        <f>'прил.5'!J900</f>
        <v>0</v>
      </c>
      <c r="J353" s="43">
        <f t="shared" si="60"/>
        <v>12072.2</v>
      </c>
    </row>
    <row r="354" spans="1:10" ht="12.75">
      <c r="A354" s="41" t="str">
        <f ca="1">IF(ISERROR(MATCH(B354,Код_КЦСР,0)),"",INDIRECT(ADDRESS(MATCH(B354,Код_КЦСР,0)+1,2,,,"КЦСР")))</f>
        <v>Формирование постиндустриального образа города Череповца</v>
      </c>
      <c r="B354" s="53" t="s">
        <v>536</v>
      </c>
      <c r="C354" s="8"/>
      <c r="D354" s="1"/>
      <c r="E354" s="82"/>
      <c r="F354" s="7">
        <f>F355+F366+F367</f>
        <v>8113.8</v>
      </c>
      <c r="G354" s="7">
        <f>G355+G366+G367</f>
        <v>0</v>
      </c>
      <c r="H354" s="43">
        <f t="shared" si="62"/>
        <v>8113.8</v>
      </c>
      <c r="I354" s="7">
        <f>I355+I366+I367</f>
        <v>0</v>
      </c>
      <c r="J354" s="43">
        <f t="shared" si="60"/>
        <v>8113.8</v>
      </c>
    </row>
    <row r="355" spans="1:10" ht="82.5">
      <c r="A355" s="41" t="str">
        <f ca="1">IF(ISERROR(MATCH(B355,Код_КЦСР,0)),"",INDIRECT(ADDRESS(MATCH(B355,Код_КЦСР,0)+1,2,,,"КЦСР")))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 и памятными датами, событиями  мировой и отечественной культуры)</v>
      </c>
      <c r="B355" s="53" t="s">
        <v>538</v>
      </c>
      <c r="C355" s="8"/>
      <c r="D355" s="1"/>
      <c r="E355" s="82"/>
      <c r="F355" s="7">
        <f aca="true" t="shared" si="63" ref="F355:I359">F356</f>
        <v>2570</v>
      </c>
      <c r="G355" s="7">
        <f t="shared" si="63"/>
        <v>0</v>
      </c>
      <c r="H355" s="43">
        <f t="shared" si="62"/>
        <v>2570</v>
      </c>
      <c r="I355" s="7">
        <f t="shared" si="63"/>
        <v>0</v>
      </c>
      <c r="J355" s="43">
        <f t="shared" si="60"/>
        <v>2570</v>
      </c>
    </row>
    <row r="356" spans="1:10" ht="12.75">
      <c r="A356" s="41" t="str">
        <f ca="1">IF(ISERROR(MATCH(C356,Код_Раздел,0)),"",INDIRECT(ADDRESS(MATCH(C356,Код_Раздел,0)+1,2,,,"Раздел")))</f>
        <v>Культура, кинематография</v>
      </c>
      <c r="B356" s="53" t="s">
        <v>538</v>
      </c>
      <c r="C356" s="8" t="s">
        <v>243</v>
      </c>
      <c r="D356" s="1"/>
      <c r="E356" s="82"/>
      <c r="F356" s="7">
        <f t="shared" si="63"/>
        <v>2570</v>
      </c>
      <c r="G356" s="7">
        <f t="shared" si="63"/>
        <v>0</v>
      </c>
      <c r="H356" s="43">
        <f t="shared" si="62"/>
        <v>2570</v>
      </c>
      <c r="I356" s="7">
        <f t="shared" si="63"/>
        <v>0</v>
      </c>
      <c r="J356" s="43">
        <f t="shared" si="60"/>
        <v>2570</v>
      </c>
    </row>
    <row r="357" spans="1:10" ht="12.75">
      <c r="A357" s="10" t="s">
        <v>184</v>
      </c>
      <c r="B357" s="53" t="s">
        <v>538</v>
      </c>
      <c r="C357" s="8" t="s">
        <v>243</v>
      </c>
      <c r="D357" s="1" t="s">
        <v>237</v>
      </c>
      <c r="E357" s="82"/>
      <c r="F357" s="7">
        <f t="shared" si="63"/>
        <v>2570</v>
      </c>
      <c r="G357" s="7">
        <f t="shared" si="63"/>
        <v>0</v>
      </c>
      <c r="H357" s="43">
        <f t="shared" si="62"/>
        <v>2570</v>
      </c>
      <c r="I357" s="7">
        <f t="shared" si="63"/>
        <v>0</v>
      </c>
      <c r="J357" s="43">
        <f t="shared" si="60"/>
        <v>2570</v>
      </c>
    </row>
    <row r="358" spans="1:10" ht="33">
      <c r="A358" s="41" t="str">
        <f ca="1">IF(ISERROR(MATCH(E358,Код_КВР,0)),"",INDIRECT(ADDRESS(MATCH(E358,Код_КВР,0)+1,2,,,"КВР")))</f>
        <v>Предоставление субсидий бюджетным, автономным учреждениям и иным некоммерческим организациям</v>
      </c>
      <c r="B358" s="53" t="s">
        <v>538</v>
      </c>
      <c r="C358" s="8" t="s">
        <v>243</v>
      </c>
      <c r="D358" s="1" t="s">
        <v>237</v>
      </c>
      <c r="E358" s="82">
        <v>600</v>
      </c>
      <c r="F358" s="7">
        <f t="shared" si="63"/>
        <v>2570</v>
      </c>
      <c r="G358" s="7">
        <f t="shared" si="63"/>
        <v>0</v>
      </c>
      <c r="H358" s="43">
        <f t="shared" si="62"/>
        <v>2570</v>
      </c>
      <c r="I358" s="7">
        <f t="shared" si="63"/>
        <v>0</v>
      </c>
      <c r="J358" s="43">
        <f t="shared" si="60"/>
        <v>2570</v>
      </c>
    </row>
    <row r="359" spans="1:10" ht="12.75">
      <c r="A359" s="41" t="str">
        <f ca="1">IF(ISERROR(MATCH(E359,Код_КВР,0)),"",INDIRECT(ADDRESS(MATCH(E359,Код_КВР,0)+1,2,,,"КВР")))</f>
        <v>Субсидии бюджетным учреждениям</v>
      </c>
      <c r="B359" s="53" t="s">
        <v>538</v>
      </c>
      <c r="C359" s="8" t="s">
        <v>243</v>
      </c>
      <c r="D359" s="1" t="s">
        <v>237</v>
      </c>
      <c r="E359" s="82">
        <v>610</v>
      </c>
      <c r="F359" s="7">
        <f t="shared" si="63"/>
        <v>2570</v>
      </c>
      <c r="G359" s="7">
        <f t="shared" si="63"/>
        <v>0</v>
      </c>
      <c r="H359" s="43">
        <f t="shared" si="62"/>
        <v>2570</v>
      </c>
      <c r="I359" s="7">
        <f t="shared" si="63"/>
        <v>0</v>
      </c>
      <c r="J359" s="43">
        <f t="shared" si="60"/>
        <v>2570</v>
      </c>
    </row>
    <row r="360" spans="1:10" ht="12.75">
      <c r="A360" s="41" t="str">
        <f ca="1">IF(ISERROR(MATCH(E360,Код_КВР,0)),"",INDIRECT(ADDRESS(MATCH(E360,Код_КВР,0)+1,2,,,"КВР")))</f>
        <v>Субсидии бюджетным учреждениям на иные цели</v>
      </c>
      <c r="B360" s="53" t="s">
        <v>538</v>
      </c>
      <c r="C360" s="8" t="s">
        <v>243</v>
      </c>
      <c r="D360" s="1" t="s">
        <v>237</v>
      </c>
      <c r="E360" s="82">
        <v>612</v>
      </c>
      <c r="F360" s="7">
        <f>'прил.5'!G966</f>
        <v>2570</v>
      </c>
      <c r="G360" s="7">
        <f>'прил.5'!H966</f>
        <v>0</v>
      </c>
      <c r="H360" s="43">
        <f t="shared" si="62"/>
        <v>2570</v>
      </c>
      <c r="I360" s="7">
        <f>'прил.5'!J966</f>
        <v>0</v>
      </c>
      <c r="J360" s="43">
        <f t="shared" si="60"/>
        <v>2570</v>
      </c>
    </row>
    <row r="361" spans="1:10" ht="82.5">
      <c r="A361" s="41" t="str">
        <f ca="1">IF(ISERROR(MATCH(B361,Код_КЦСР,0)),"",INDIRECT(ADDRESS(MATCH(B361,Код_КЦСР,0)+1,2,,,"КЦСР")))</f>
        <v>Ведомственная целевая программа «Отрасль «Культура города Череповца» (2012-2014 годы) (Участие творческих коллективов города в международных, всероссийских, региональных мероприятиях, фестивалях, конкурсах  в целях поднятия имиджа города)</v>
      </c>
      <c r="B361" s="53" t="s">
        <v>539</v>
      </c>
      <c r="C361" s="8"/>
      <c r="D361" s="1"/>
      <c r="E361" s="82"/>
      <c r="F361" s="7">
        <f aca="true" t="shared" si="64" ref="F361:I365">F362</f>
        <v>160</v>
      </c>
      <c r="G361" s="7">
        <f t="shared" si="64"/>
        <v>0</v>
      </c>
      <c r="H361" s="43">
        <f t="shared" si="62"/>
        <v>160</v>
      </c>
      <c r="I361" s="7">
        <f t="shared" si="64"/>
        <v>0</v>
      </c>
      <c r="J361" s="43">
        <f t="shared" si="60"/>
        <v>160</v>
      </c>
    </row>
    <row r="362" spans="1:10" ht="12.75">
      <c r="A362" s="41" t="str">
        <f ca="1">IF(ISERROR(MATCH(C362,Код_Раздел,0)),"",INDIRECT(ADDRESS(MATCH(C362,Код_Раздел,0)+1,2,,,"Раздел")))</f>
        <v>Культура, кинематография</v>
      </c>
      <c r="B362" s="53" t="s">
        <v>539</v>
      </c>
      <c r="C362" s="8" t="s">
        <v>243</v>
      </c>
      <c r="D362" s="1"/>
      <c r="E362" s="82"/>
      <c r="F362" s="7">
        <f t="shared" si="64"/>
        <v>160</v>
      </c>
      <c r="G362" s="7">
        <f t="shared" si="64"/>
        <v>0</v>
      </c>
      <c r="H362" s="43">
        <f t="shared" si="62"/>
        <v>160</v>
      </c>
      <c r="I362" s="7">
        <f t="shared" si="64"/>
        <v>0</v>
      </c>
      <c r="J362" s="43">
        <f t="shared" si="60"/>
        <v>160</v>
      </c>
    </row>
    <row r="363" spans="1:10" ht="12.75">
      <c r="A363" s="10" t="s">
        <v>184</v>
      </c>
      <c r="B363" s="53" t="s">
        <v>539</v>
      </c>
      <c r="C363" s="8" t="s">
        <v>243</v>
      </c>
      <c r="D363" s="1" t="s">
        <v>237</v>
      </c>
      <c r="E363" s="82"/>
      <c r="F363" s="7">
        <f t="shared" si="64"/>
        <v>160</v>
      </c>
      <c r="G363" s="7">
        <f t="shared" si="64"/>
        <v>0</v>
      </c>
      <c r="H363" s="43">
        <f t="shared" si="62"/>
        <v>160</v>
      </c>
      <c r="I363" s="7">
        <f t="shared" si="64"/>
        <v>0</v>
      </c>
      <c r="J363" s="43">
        <f t="shared" si="60"/>
        <v>160</v>
      </c>
    </row>
    <row r="364" spans="1:10" ht="33">
      <c r="A364" s="41" t="str">
        <f ca="1">IF(ISERROR(MATCH(E364,Код_КВР,0)),"",INDIRECT(ADDRESS(MATCH(E364,Код_КВР,0)+1,2,,,"КВР")))</f>
        <v>Предоставление субсидий бюджетным, автономным учреждениям и иным некоммерческим организациям</v>
      </c>
      <c r="B364" s="53" t="s">
        <v>539</v>
      </c>
      <c r="C364" s="8" t="s">
        <v>243</v>
      </c>
      <c r="D364" s="1" t="s">
        <v>237</v>
      </c>
      <c r="E364" s="82">
        <v>600</v>
      </c>
      <c r="F364" s="7">
        <f t="shared" si="64"/>
        <v>160</v>
      </c>
      <c r="G364" s="7">
        <f t="shared" si="64"/>
        <v>0</v>
      </c>
      <c r="H364" s="43">
        <f t="shared" si="62"/>
        <v>160</v>
      </c>
      <c r="I364" s="7">
        <f t="shared" si="64"/>
        <v>0</v>
      </c>
      <c r="J364" s="43">
        <f t="shared" si="60"/>
        <v>160</v>
      </c>
    </row>
    <row r="365" spans="1:10" ht="12.75">
      <c r="A365" s="41" t="str">
        <f ca="1">IF(ISERROR(MATCH(E365,Код_КВР,0)),"",INDIRECT(ADDRESS(MATCH(E365,Код_КВР,0)+1,2,,,"КВР")))</f>
        <v>Субсидии бюджетным учреждениям</v>
      </c>
      <c r="B365" s="53" t="s">
        <v>539</v>
      </c>
      <c r="C365" s="8" t="s">
        <v>243</v>
      </c>
      <c r="D365" s="1" t="s">
        <v>237</v>
      </c>
      <c r="E365" s="82">
        <v>610</v>
      </c>
      <c r="F365" s="7">
        <f t="shared" si="64"/>
        <v>160</v>
      </c>
      <c r="G365" s="7">
        <f t="shared" si="64"/>
        <v>0</v>
      </c>
      <c r="H365" s="43">
        <f t="shared" si="62"/>
        <v>160</v>
      </c>
      <c r="I365" s="7">
        <f t="shared" si="64"/>
        <v>0</v>
      </c>
      <c r="J365" s="43">
        <f t="shared" si="60"/>
        <v>160</v>
      </c>
    </row>
    <row r="366" spans="1:10" ht="12.75">
      <c r="A366" s="41" t="str">
        <f ca="1">IF(ISERROR(MATCH(E366,Код_КВР,0)),"",INDIRECT(ADDRESS(MATCH(E366,Код_КВР,0)+1,2,,,"КВР")))</f>
        <v>Субсидии бюджетным учреждениям на иные цели</v>
      </c>
      <c r="B366" s="53" t="s">
        <v>539</v>
      </c>
      <c r="C366" s="8" t="s">
        <v>243</v>
      </c>
      <c r="D366" s="1" t="s">
        <v>237</v>
      </c>
      <c r="E366" s="82">
        <v>612</v>
      </c>
      <c r="F366" s="7">
        <f>'прил.5'!G970</f>
        <v>160</v>
      </c>
      <c r="G366" s="7">
        <f>'прил.5'!H970</f>
        <v>0</v>
      </c>
      <c r="H366" s="43">
        <f t="shared" si="62"/>
        <v>160</v>
      </c>
      <c r="I366" s="7">
        <f>'прил.5'!J970</f>
        <v>0</v>
      </c>
      <c r="J366" s="43">
        <f t="shared" si="60"/>
        <v>160</v>
      </c>
    </row>
    <row r="367" spans="1:10" ht="33">
      <c r="A367" s="41" t="str">
        <f ca="1">IF(ISERROR(MATCH(B367,Код_КЦСР,0)),"",INDIRECT(ADDRESS(MATCH(B367,Код_КЦСР,0)+1,2,,,"КЦСР")))</f>
        <v xml:space="preserve">Организация и проведение городских культурно- массовых мероприятий </v>
      </c>
      <c r="B367" s="53" t="s">
        <v>540</v>
      </c>
      <c r="C367" s="8"/>
      <c r="D367" s="1"/>
      <c r="E367" s="82"/>
      <c r="F367" s="7">
        <f aca="true" t="shared" si="65" ref="F367:I371">F368</f>
        <v>5383.8</v>
      </c>
      <c r="G367" s="7">
        <f t="shared" si="65"/>
        <v>0</v>
      </c>
      <c r="H367" s="43">
        <f t="shared" si="62"/>
        <v>5383.8</v>
      </c>
      <c r="I367" s="7">
        <f t="shared" si="65"/>
        <v>0</v>
      </c>
      <c r="J367" s="43">
        <f t="shared" si="60"/>
        <v>5383.8</v>
      </c>
    </row>
    <row r="368" spans="1:10" ht="12.75">
      <c r="A368" s="41" t="str">
        <f ca="1">IF(ISERROR(MATCH(C368,Код_Раздел,0)),"",INDIRECT(ADDRESS(MATCH(C368,Код_Раздел,0)+1,2,,,"Раздел")))</f>
        <v>Культура, кинематография</v>
      </c>
      <c r="B368" s="53" t="s">
        <v>540</v>
      </c>
      <c r="C368" s="8" t="s">
        <v>243</v>
      </c>
      <c r="D368" s="1"/>
      <c r="E368" s="82"/>
      <c r="F368" s="7">
        <f t="shared" si="65"/>
        <v>5383.8</v>
      </c>
      <c r="G368" s="7">
        <f t="shared" si="65"/>
        <v>0</v>
      </c>
      <c r="H368" s="43">
        <f t="shared" si="62"/>
        <v>5383.8</v>
      </c>
      <c r="I368" s="7">
        <f t="shared" si="65"/>
        <v>0</v>
      </c>
      <c r="J368" s="43">
        <f t="shared" si="60"/>
        <v>5383.8</v>
      </c>
    </row>
    <row r="369" spans="1:10" ht="12.75">
      <c r="A369" s="10" t="s">
        <v>205</v>
      </c>
      <c r="B369" s="53" t="s">
        <v>540</v>
      </c>
      <c r="C369" s="8" t="s">
        <v>243</v>
      </c>
      <c r="D369" s="1" t="s">
        <v>234</v>
      </c>
      <c r="E369" s="82"/>
      <c r="F369" s="7">
        <f t="shared" si="65"/>
        <v>5383.8</v>
      </c>
      <c r="G369" s="7">
        <f t="shared" si="65"/>
        <v>0</v>
      </c>
      <c r="H369" s="43">
        <f t="shared" si="62"/>
        <v>5383.8</v>
      </c>
      <c r="I369" s="7">
        <f t="shared" si="65"/>
        <v>0</v>
      </c>
      <c r="J369" s="43">
        <f t="shared" si="60"/>
        <v>5383.8</v>
      </c>
    </row>
    <row r="370" spans="1:10" ht="33">
      <c r="A370" s="41" t="str">
        <f ca="1">IF(ISERROR(MATCH(E370,Код_КВР,0)),"",INDIRECT(ADDRESS(MATCH(E370,Код_КВР,0)+1,2,,,"КВР")))</f>
        <v>Предоставление субсидий бюджетным, автономным учреждениям и иным некоммерческим организациям</v>
      </c>
      <c r="B370" s="53" t="s">
        <v>540</v>
      </c>
      <c r="C370" s="8" t="s">
        <v>243</v>
      </c>
      <c r="D370" s="1" t="s">
        <v>234</v>
      </c>
      <c r="E370" s="82">
        <v>600</v>
      </c>
      <c r="F370" s="7">
        <f t="shared" si="65"/>
        <v>5383.8</v>
      </c>
      <c r="G370" s="7">
        <f t="shared" si="65"/>
        <v>0</v>
      </c>
      <c r="H370" s="43">
        <f t="shared" si="62"/>
        <v>5383.8</v>
      </c>
      <c r="I370" s="7">
        <f t="shared" si="65"/>
        <v>0</v>
      </c>
      <c r="J370" s="43">
        <f t="shared" si="60"/>
        <v>5383.8</v>
      </c>
    </row>
    <row r="371" spans="1:10" ht="12.75">
      <c r="A371" s="41" t="str">
        <f ca="1">IF(ISERROR(MATCH(E371,Код_КВР,0)),"",INDIRECT(ADDRESS(MATCH(E371,Код_КВР,0)+1,2,,,"КВР")))</f>
        <v>Субсидии бюджетным учреждениям</v>
      </c>
      <c r="B371" s="53" t="s">
        <v>540</v>
      </c>
      <c r="C371" s="8" t="s">
        <v>243</v>
      </c>
      <c r="D371" s="1" t="s">
        <v>234</v>
      </c>
      <c r="E371" s="82">
        <v>610</v>
      </c>
      <c r="F371" s="7">
        <f t="shared" si="65"/>
        <v>5383.8</v>
      </c>
      <c r="G371" s="7">
        <f t="shared" si="65"/>
        <v>0</v>
      </c>
      <c r="H371" s="43">
        <f t="shared" si="62"/>
        <v>5383.8</v>
      </c>
      <c r="I371" s="7">
        <f t="shared" si="65"/>
        <v>0</v>
      </c>
      <c r="J371" s="43">
        <f t="shared" si="60"/>
        <v>5383.8</v>
      </c>
    </row>
    <row r="372" spans="1:10" ht="49.5">
      <c r="A372" s="41" t="str">
        <f ca="1">IF(ISERROR(MATCH(E372,Код_КВР,0)),"",INDIRECT(ADDRESS(MATCH(E372,Код_КВР,0)+1,2,,,"КВР")))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72" s="53" t="s">
        <v>540</v>
      </c>
      <c r="C372" s="8" t="s">
        <v>243</v>
      </c>
      <c r="D372" s="1" t="s">
        <v>234</v>
      </c>
      <c r="E372" s="82">
        <v>611</v>
      </c>
      <c r="F372" s="7">
        <f>'прил.5'!G905</f>
        <v>5383.8</v>
      </c>
      <c r="G372" s="7">
        <f>'прил.5'!H905</f>
        <v>0</v>
      </c>
      <c r="H372" s="43">
        <f t="shared" si="62"/>
        <v>5383.8</v>
      </c>
      <c r="I372" s="7">
        <f>'прил.5'!J905</f>
        <v>0</v>
      </c>
      <c r="J372" s="43">
        <f t="shared" si="60"/>
        <v>5383.8</v>
      </c>
    </row>
    <row r="373" spans="1:10" ht="12.75">
      <c r="A373" s="41" t="str">
        <f ca="1">IF(ISERROR(MATCH(B373,Код_КЦСР,0)),"",INDIRECT(ADDRESS(MATCH(B373,Код_КЦСР,0)+1,2,,,"КЦСР")))</f>
        <v xml:space="preserve">Индустрия отдыха на территориях парков культуры и отдыха </v>
      </c>
      <c r="B373" s="53" t="s">
        <v>542</v>
      </c>
      <c r="C373" s="8"/>
      <c r="D373" s="1"/>
      <c r="E373" s="82"/>
      <c r="F373" s="7">
        <f aca="true" t="shared" si="66" ref="F373:I378">F374</f>
        <v>4501.2</v>
      </c>
      <c r="G373" s="7">
        <f t="shared" si="66"/>
        <v>0</v>
      </c>
      <c r="H373" s="43">
        <f t="shared" si="62"/>
        <v>4501.2</v>
      </c>
      <c r="I373" s="7">
        <f t="shared" si="66"/>
        <v>0</v>
      </c>
      <c r="J373" s="43">
        <f t="shared" si="60"/>
        <v>4501.2</v>
      </c>
    </row>
    <row r="374" spans="1:10" ht="33">
      <c r="A374" s="41" t="str">
        <f ca="1">IF(ISERROR(MATCH(B374,Код_КЦСР,0)),"",INDIRECT(ADDRESS(MATCH(B374,Код_КЦСР,0)+1,2,,,"КЦСР")))</f>
        <v>Работа по организации досуга населения на базе парков культуры и отдыха</v>
      </c>
      <c r="B374" s="53" t="s">
        <v>544</v>
      </c>
      <c r="C374" s="8"/>
      <c r="D374" s="1"/>
      <c r="E374" s="82"/>
      <c r="F374" s="7">
        <f t="shared" si="66"/>
        <v>4501.2</v>
      </c>
      <c r="G374" s="7">
        <f t="shared" si="66"/>
        <v>0</v>
      </c>
      <c r="H374" s="43">
        <f t="shared" si="62"/>
        <v>4501.2</v>
      </c>
      <c r="I374" s="7">
        <f t="shared" si="66"/>
        <v>0</v>
      </c>
      <c r="J374" s="43">
        <f t="shared" si="60"/>
        <v>4501.2</v>
      </c>
    </row>
    <row r="375" spans="1:10" ht="12.75">
      <c r="A375" s="41" t="str">
        <f ca="1">IF(ISERROR(MATCH(C375,Код_Раздел,0)),"",INDIRECT(ADDRESS(MATCH(C375,Код_Раздел,0)+1,2,,,"Раздел")))</f>
        <v>Культура, кинематография</v>
      </c>
      <c r="B375" s="53" t="s">
        <v>544</v>
      </c>
      <c r="C375" s="8" t="s">
        <v>243</v>
      </c>
      <c r="D375" s="1"/>
      <c r="E375" s="82"/>
      <c r="F375" s="7">
        <f t="shared" si="66"/>
        <v>4501.2</v>
      </c>
      <c r="G375" s="7">
        <f t="shared" si="66"/>
        <v>0</v>
      </c>
      <c r="H375" s="43">
        <f t="shared" si="62"/>
        <v>4501.2</v>
      </c>
      <c r="I375" s="7">
        <f t="shared" si="66"/>
        <v>0</v>
      </c>
      <c r="J375" s="43">
        <f t="shared" si="60"/>
        <v>4501.2</v>
      </c>
    </row>
    <row r="376" spans="1:10" ht="12.75">
      <c r="A376" s="10" t="s">
        <v>205</v>
      </c>
      <c r="B376" s="53" t="s">
        <v>544</v>
      </c>
      <c r="C376" s="8" t="s">
        <v>243</v>
      </c>
      <c r="D376" s="1" t="s">
        <v>234</v>
      </c>
      <c r="E376" s="82"/>
      <c r="F376" s="7">
        <f t="shared" si="66"/>
        <v>4501.2</v>
      </c>
      <c r="G376" s="7">
        <f t="shared" si="66"/>
        <v>0</v>
      </c>
      <c r="H376" s="43">
        <f t="shared" si="62"/>
        <v>4501.2</v>
      </c>
      <c r="I376" s="7">
        <f t="shared" si="66"/>
        <v>0</v>
      </c>
      <c r="J376" s="43">
        <f t="shared" si="60"/>
        <v>4501.2</v>
      </c>
    </row>
    <row r="377" spans="1:10" ht="33">
      <c r="A377" s="41" t="str">
        <f ca="1">IF(ISERROR(MATCH(E377,Код_КВР,0)),"",INDIRECT(ADDRESS(MATCH(E377,Код_КВР,0)+1,2,,,"КВР")))</f>
        <v>Предоставление субсидий бюджетным, автономным учреждениям и иным некоммерческим организациям</v>
      </c>
      <c r="B377" s="53" t="s">
        <v>544</v>
      </c>
      <c r="C377" s="8" t="s">
        <v>243</v>
      </c>
      <c r="D377" s="1" t="s">
        <v>234</v>
      </c>
      <c r="E377" s="82">
        <v>600</v>
      </c>
      <c r="F377" s="7">
        <f t="shared" si="66"/>
        <v>4501.2</v>
      </c>
      <c r="G377" s="7">
        <f t="shared" si="66"/>
        <v>0</v>
      </c>
      <c r="H377" s="43">
        <f t="shared" si="62"/>
        <v>4501.2</v>
      </c>
      <c r="I377" s="7">
        <f t="shared" si="66"/>
        <v>0</v>
      </c>
      <c r="J377" s="43">
        <f t="shared" si="60"/>
        <v>4501.2</v>
      </c>
    </row>
    <row r="378" spans="1:10" ht="12.75">
      <c r="A378" s="41" t="str">
        <f ca="1">IF(ISERROR(MATCH(E378,Код_КВР,0)),"",INDIRECT(ADDRESS(MATCH(E378,Код_КВР,0)+1,2,,,"КВР")))</f>
        <v>Субсидии автономным учреждениям</v>
      </c>
      <c r="B378" s="53" t="s">
        <v>544</v>
      </c>
      <c r="C378" s="8" t="s">
        <v>243</v>
      </c>
      <c r="D378" s="1" t="s">
        <v>234</v>
      </c>
      <c r="E378" s="82">
        <v>620</v>
      </c>
      <c r="F378" s="7">
        <f t="shared" si="66"/>
        <v>4501.2</v>
      </c>
      <c r="G378" s="7">
        <f t="shared" si="66"/>
        <v>0</v>
      </c>
      <c r="H378" s="43">
        <f t="shared" si="62"/>
        <v>4501.2</v>
      </c>
      <c r="I378" s="7">
        <f t="shared" si="66"/>
        <v>0</v>
      </c>
      <c r="J378" s="43">
        <f t="shared" si="60"/>
        <v>4501.2</v>
      </c>
    </row>
    <row r="379" spans="1:10" ht="49.5">
      <c r="A379" s="41" t="str">
        <f ca="1">IF(ISERROR(MATCH(E379,Код_КВР,0)),"",INDIRECT(ADDRESS(MATCH(E379,Код_КВР,0)+1,2,,,"КВР")))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79" s="53" t="s">
        <v>544</v>
      </c>
      <c r="C379" s="8" t="s">
        <v>243</v>
      </c>
      <c r="D379" s="1" t="s">
        <v>234</v>
      </c>
      <c r="E379" s="82">
        <v>621</v>
      </c>
      <c r="F379" s="7">
        <f>'прил.5'!G910</f>
        <v>4501.2</v>
      </c>
      <c r="G379" s="7">
        <f>'прил.5'!H910</f>
        <v>0</v>
      </c>
      <c r="H379" s="43">
        <f t="shared" si="62"/>
        <v>4501.2</v>
      </c>
      <c r="I379" s="7">
        <f>'прил.5'!J910</f>
        <v>0</v>
      </c>
      <c r="J379" s="43">
        <f t="shared" si="60"/>
        <v>4501.2</v>
      </c>
    </row>
    <row r="380" spans="1:10" ht="33">
      <c r="A380" s="41" t="str">
        <f ca="1">IF(ISERROR(MATCH(B380,Код_КЦСР,0)),"",INDIRECT(ADDRESS(MATCH(B380,Код_КЦСР,0)+1,2,,,"КЦСР")))</f>
        <v>Дополнительное образование в сфере культуры и искусства, поддержка юных дарований</v>
      </c>
      <c r="B380" s="53" t="s">
        <v>546</v>
      </c>
      <c r="C380" s="8"/>
      <c r="D380" s="1"/>
      <c r="E380" s="82"/>
      <c r="F380" s="7">
        <f aca="true" t="shared" si="67" ref="F380:I385">F381</f>
        <v>60888.1</v>
      </c>
      <c r="G380" s="7">
        <f t="shared" si="67"/>
        <v>0</v>
      </c>
      <c r="H380" s="43">
        <f t="shared" si="62"/>
        <v>60888.1</v>
      </c>
      <c r="I380" s="7">
        <f t="shared" si="67"/>
        <v>0</v>
      </c>
      <c r="J380" s="43">
        <f t="shared" si="60"/>
        <v>60888.1</v>
      </c>
    </row>
    <row r="381" spans="1:10" ht="12.75">
      <c r="A381" s="41" t="str">
        <f ca="1">IF(ISERROR(MATCH(B381,Код_КЦСР,0)),"",INDIRECT(ADDRESS(MATCH(B381,Код_КЦСР,0)+1,2,,,"КЦСР")))</f>
        <v>Оказание муниципальных услуг</v>
      </c>
      <c r="B381" s="53" t="s">
        <v>549</v>
      </c>
      <c r="C381" s="8"/>
      <c r="D381" s="1"/>
      <c r="E381" s="82"/>
      <c r="F381" s="7">
        <f t="shared" si="67"/>
        <v>60888.1</v>
      </c>
      <c r="G381" s="7">
        <f t="shared" si="67"/>
        <v>0</v>
      </c>
      <c r="H381" s="43">
        <f t="shared" si="62"/>
        <v>60888.1</v>
      </c>
      <c r="I381" s="7">
        <f t="shared" si="67"/>
        <v>0</v>
      </c>
      <c r="J381" s="43">
        <f t="shared" si="60"/>
        <v>60888.1</v>
      </c>
    </row>
    <row r="382" spans="1:10" ht="12.75">
      <c r="A382" s="41" t="str">
        <f ca="1">IF(ISERROR(MATCH(C382,Код_Раздел,0)),"",INDIRECT(ADDRESS(MATCH(C382,Код_Раздел,0)+1,2,,,"Раздел")))</f>
        <v>Образование</v>
      </c>
      <c r="B382" s="53" t="s">
        <v>549</v>
      </c>
      <c r="C382" s="8" t="s">
        <v>216</v>
      </c>
      <c r="D382" s="1"/>
      <c r="E382" s="82"/>
      <c r="F382" s="7">
        <f t="shared" si="67"/>
        <v>60888.1</v>
      </c>
      <c r="G382" s="7">
        <f t="shared" si="67"/>
        <v>0</v>
      </c>
      <c r="H382" s="43">
        <f t="shared" si="62"/>
        <v>60888.1</v>
      </c>
      <c r="I382" s="7">
        <f t="shared" si="67"/>
        <v>0</v>
      </c>
      <c r="J382" s="43">
        <f t="shared" si="60"/>
        <v>60888.1</v>
      </c>
    </row>
    <row r="383" spans="1:10" ht="12.75">
      <c r="A383" s="10" t="s">
        <v>271</v>
      </c>
      <c r="B383" s="53" t="s">
        <v>549</v>
      </c>
      <c r="C383" s="8" t="s">
        <v>216</v>
      </c>
      <c r="D383" s="1" t="s">
        <v>235</v>
      </c>
      <c r="E383" s="82"/>
      <c r="F383" s="7">
        <f t="shared" si="67"/>
        <v>60888.1</v>
      </c>
      <c r="G383" s="7">
        <f t="shared" si="67"/>
        <v>0</v>
      </c>
      <c r="H383" s="43">
        <f t="shared" si="62"/>
        <v>60888.1</v>
      </c>
      <c r="I383" s="7">
        <f t="shared" si="67"/>
        <v>0</v>
      </c>
      <c r="J383" s="43">
        <f t="shared" si="60"/>
        <v>60888.1</v>
      </c>
    </row>
    <row r="384" spans="1:10" ht="33">
      <c r="A384" s="41" t="str">
        <f ca="1">IF(ISERROR(MATCH(E384,Код_КВР,0)),"",INDIRECT(ADDRESS(MATCH(E384,Код_КВР,0)+1,2,,,"КВР")))</f>
        <v>Предоставление субсидий бюджетным, автономным учреждениям и иным некоммерческим организациям</v>
      </c>
      <c r="B384" s="53" t="s">
        <v>549</v>
      </c>
      <c r="C384" s="8" t="s">
        <v>216</v>
      </c>
      <c r="D384" s="1" t="s">
        <v>235</v>
      </c>
      <c r="E384" s="82">
        <v>600</v>
      </c>
      <c r="F384" s="7">
        <f t="shared" si="67"/>
        <v>60888.1</v>
      </c>
      <c r="G384" s="7">
        <f t="shared" si="67"/>
        <v>0</v>
      </c>
      <c r="H384" s="43">
        <f t="shared" si="62"/>
        <v>60888.1</v>
      </c>
      <c r="I384" s="7">
        <f t="shared" si="67"/>
        <v>0</v>
      </c>
      <c r="J384" s="43">
        <f t="shared" si="60"/>
        <v>60888.1</v>
      </c>
    </row>
    <row r="385" spans="1:10" ht="12.75">
      <c r="A385" s="41" t="str">
        <f ca="1">IF(ISERROR(MATCH(E385,Код_КВР,0)),"",INDIRECT(ADDRESS(MATCH(E385,Код_КВР,0)+1,2,,,"КВР")))</f>
        <v>Субсидии бюджетным учреждениям</v>
      </c>
      <c r="B385" s="53" t="s">
        <v>549</v>
      </c>
      <c r="C385" s="8" t="s">
        <v>216</v>
      </c>
      <c r="D385" s="1" t="s">
        <v>235</v>
      </c>
      <c r="E385" s="82">
        <v>610</v>
      </c>
      <c r="F385" s="7">
        <f t="shared" si="67"/>
        <v>60888.1</v>
      </c>
      <c r="G385" s="7">
        <f t="shared" si="67"/>
        <v>0</v>
      </c>
      <c r="H385" s="43">
        <f t="shared" si="62"/>
        <v>60888.1</v>
      </c>
      <c r="I385" s="7">
        <f t="shared" si="67"/>
        <v>0</v>
      </c>
      <c r="J385" s="43">
        <f t="shared" si="60"/>
        <v>60888.1</v>
      </c>
    </row>
    <row r="386" spans="1:10" ht="49.5">
      <c r="A386" s="41" t="str">
        <f ca="1">IF(ISERROR(MATCH(E386,Код_КВР,0)),"",INDIRECT(ADDRESS(MATCH(E386,Код_КВР,0)+1,2,,,"КВР")))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86" s="53" t="s">
        <v>549</v>
      </c>
      <c r="C386" s="8" t="s">
        <v>216</v>
      </c>
      <c r="D386" s="1" t="s">
        <v>235</v>
      </c>
      <c r="E386" s="82">
        <v>611</v>
      </c>
      <c r="F386" s="7">
        <f>'прил.5'!G829</f>
        <v>60888.1</v>
      </c>
      <c r="G386" s="7">
        <f>'прил.5'!H829</f>
        <v>0</v>
      </c>
      <c r="H386" s="43">
        <f t="shared" si="62"/>
        <v>60888.1</v>
      </c>
      <c r="I386" s="7">
        <f>'прил.5'!J829</f>
        <v>0</v>
      </c>
      <c r="J386" s="43">
        <f t="shared" si="60"/>
        <v>60888.1</v>
      </c>
    </row>
    <row r="387" spans="1:10" ht="33">
      <c r="A387" s="41" t="str">
        <f ca="1">IF(ISERROR(MATCH(B387,Код_КЦСР,0)),"",INDIRECT(ADDRESS(MATCH(B387,Код_КЦСР,0)+1,2,,,"КЦСР")))</f>
        <v>Работа по организации и ведению бухгалтерского (бюджетного) учета и отчетности</v>
      </c>
      <c r="B387" s="53" t="s">
        <v>550</v>
      </c>
      <c r="C387" s="8"/>
      <c r="D387" s="1"/>
      <c r="E387" s="82"/>
      <c r="F387" s="7">
        <f aca="true" t="shared" si="68" ref="F387:I391">F388</f>
        <v>7747.3</v>
      </c>
      <c r="G387" s="7">
        <f t="shared" si="68"/>
        <v>0</v>
      </c>
      <c r="H387" s="43">
        <f t="shared" si="62"/>
        <v>7747.3</v>
      </c>
      <c r="I387" s="7">
        <f t="shared" si="68"/>
        <v>0</v>
      </c>
      <c r="J387" s="43">
        <f t="shared" si="60"/>
        <v>7747.3</v>
      </c>
    </row>
    <row r="388" spans="1:10" ht="12.75">
      <c r="A388" s="41" t="str">
        <f ca="1">IF(ISERROR(MATCH(C388,Код_Раздел,0)),"",INDIRECT(ADDRESS(MATCH(C388,Код_Раздел,0)+1,2,,,"Раздел")))</f>
        <v>Культура, кинематография</v>
      </c>
      <c r="B388" s="53" t="s">
        <v>550</v>
      </c>
      <c r="C388" s="8" t="s">
        <v>243</v>
      </c>
      <c r="D388" s="1"/>
      <c r="E388" s="82"/>
      <c r="F388" s="7">
        <f t="shared" si="68"/>
        <v>7747.3</v>
      </c>
      <c r="G388" s="7">
        <f t="shared" si="68"/>
        <v>0</v>
      </c>
      <c r="H388" s="43">
        <f t="shared" si="62"/>
        <v>7747.3</v>
      </c>
      <c r="I388" s="7">
        <f t="shared" si="68"/>
        <v>0</v>
      </c>
      <c r="J388" s="43">
        <f t="shared" si="60"/>
        <v>7747.3</v>
      </c>
    </row>
    <row r="389" spans="1:10" ht="12.75">
      <c r="A389" s="10" t="s">
        <v>184</v>
      </c>
      <c r="B389" s="53" t="s">
        <v>550</v>
      </c>
      <c r="C389" s="8" t="s">
        <v>243</v>
      </c>
      <c r="D389" s="1" t="s">
        <v>237</v>
      </c>
      <c r="E389" s="82"/>
      <c r="F389" s="7">
        <f t="shared" si="68"/>
        <v>7747.3</v>
      </c>
      <c r="G389" s="7">
        <f t="shared" si="68"/>
        <v>0</v>
      </c>
      <c r="H389" s="43">
        <f t="shared" si="62"/>
        <v>7747.3</v>
      </c>
      <c r="I389" s="7">
        <f t="shared" si="68"/>
        <v>0</v>
      </c>
      <c r="J389" s="43">
        <f t="shared" si="60"/>
        <v>7747.3</v>
      </c>
    </row>
    <row r="390" spans="1:10" ht="33">
      <c r="A390" s="41" t="str">
        <f ca="1">IF(ISERROR(MATCH(E390,Код_КВР,0)),"",INDIRECT(ADDRESS(MATCH(E390,Код_КВР,0)+1,2,,,"КВР")))</f>
        <v>Предоставление субсидий бюджетным, автономным учреждениям и иным некоммерческим организациям</v>
      </c>
      <c r="B390" s="53" t="s">
        <v>550</v>
      </c>
      <c r="C390" s="8" t="s">
        <v>243</v>
      </c>
      <c r="D390" s="1" t="s">
        <v>237</v>
      </c>
      <c r="E390" s="82">
        <v>600</v>
      </c>
      <c r="F390" s="7">
        <f t="shared" si="68"/>
        <v>7747.3</v>
      </c>
      <c r="G390" s="7">
        <f t="shared" si="68"/>
        <v>0</v>
      </c>
      <c r="H390" s="43">
        <f t="shared" si="62"/>
        <v>7747.3</v>
      </c>
      <c r="I390" s="7">
        <f t="shared" si="68"/>
        <v>0</v>
      </c>
      <c r="J390" s="43">
        <f t="shared" si="60"/>
        <v>7747.3</v>
      </c>
    </row>
    <row r="391" spans="1:10" ht="12.75">
      <c r="A391" s="41" t="str">
        <f ca="1">IF(ISERROR(MATCH(E391,Код_КВР,0)),"",INDIRECT(ADDRESS(MATCH(E391,Код_КВР,0)+1,2,,,"КВР")))</f>
        <v>Субсидии бюджетным учреждениям</v>
      </c>
      <c r="B391" s="53" t="s">
        <v>550</v>
      </c>
      <c r="C391" s="8" t="s">
        <v>243</v>
      </c>
      <c r="D391" s="1" t="s">
        <v>237</v>
      </c>
      <c r="E391" s="82">
        <v>610</v>
      </c>
      <c r="F391" s="7">
        <f t="shared" si="68"/>
        <v>7747.3</v>
      </c>
      <c r="G391" s="7">
        <f t="shared" si="68"/>
        <v>0</v>
      </c>
      <c r="H391" s="43">
        <f t="shared" si="62"/>
        <v>7747.3</v>
      </c>
      <c r="I391" s="7">
        <f t="shared" si="68"/>
        <v>0</v>
      </c>
      <c r="J391" s="43">
        <f t="shared" si="60"/>
        <v>7747.3</v>
      </c>
    </row>
    <row r="392" spans="1:10" ht="49.5">
      <c r="A392" s="41" t="str">
        <f ca="1">IF(ISERROR(MATCH(E392,Код_КВР,0)),"",INDIRECT(ADDRESS(MATCH(E392,Код_КВР,0)+1,2,,,"КВР")))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92" s="53" t="s">
        <v>550</v>
      </c>
      <c r="C392" s="8" t="s">
        <v>243</v>
      </c>
      <c r="D392" s="1" t="s">
        <v>237</v>
      </c>
      <c r="E392" s="82">
        <v>611</v>
      </c>
      <c r="F392" s="7">
        <f>'прил.5'!G974</f>
        <v>7747.3</v>
      </c>
      <c r="G392" s="7">
        <f>'прил.5'!H974</f>
        <v>0</v>
      </c>
      <c r="H392" s="43">
        <f t="shared" si="62"/>
        <v>7747.3</v>
      </c>
      <c r="I392" s="7">
        <f>'прил.5'!J974</f>
        <v>0</v>
      </c>
      <c r="J392" s="43">
        <f t="shared" si="60"/>
        <v>7747.3</v>
      </c>
    </row>
    <row r="393" spans="1:10" ht="49.5">
      <c r="A393" s="41" t="str">
        <f ca="1">IF(ISERROR(MATCH(B393,Код_КЦСР,0)),"",INDIRECT(ADDRESS(MATCH(B393,Код_КЦСР,0)+1,2,,,"КЦСР")))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393" s="53" t="s">
        <v>552</v>
      </c>
      <c r="C393" s="8"/>
      <c r="D393" s="1"/>
      <c r="E393" s="82"/>
      <c r="F393" s="7">
        <f>F394+F400+F408+F416+F422+F433</f>
        <v>332650.89999999997</v>
      </c>
      <c r="G393" s="7">
        <f>G394+G400+G408+G416+G422+G433</f>
        <v>0</v>
      </c>
      <c r="H393" s="43">
        <f t="shared" si="62"/>
        <v>332650.89999999997</v>
      </c>
      <c r="I393" s="7">
        <f>I394+I400+I408+I416+I422+I433</f>
        <v>0</v>
      </c>
      <c r="J393" s="43">
        <f t="shared" si="60"/>
        <v>332650.89999999997</v>
      </c>
    </row>
    <row r="394" spans="1:10" ht="12.75">
      <c r="A394" s="41" t="str">
        <f ca="1">IF(ISERROR(MATCH(B394,Код_КЦСР,0)),"",INDIRECT(ADDRESS(MATCH(B394,Код_КЦСР,0)+1,2,,,"КЦСР")))</f>
        <v>Обеспечение доступа к спортивным объектам</v>
      </c>
      <c r="B394" s="53" t="s">
        <v>554</v>
      </c>
      <c r="C394" s="8"/>
      <c r="D394" s="1"/>
      <c r="E394" s="82"/>
      <c r="F394" s="7">
        <f aca="true" t="shared" si="69" ref="F394:I398">F395</f>
        <v>176820.9</v>
      </c>
      <c r="G394" s="7">
        <f t="shared" si="69"/>
        <v>-10908.8</v>
      </c>
      <c r="H394" s="43">
        <f t="shared" si="62"/>
        <v>165912.1</v>
      </c>
      <c r="I394" s="7">
        <f t="shared" si="69"/>
        <v>0</v>
      </c>
      <c r="J394" s="43">
        <f t="shared" si="60"/>
        <v>165912.1</v>
      </c>
    </row>
    <row r="395" spans="1:10" ht="12.75">
      <c r="A395" s="41" t="str">
        <f ca="1">IF(ISERROR(MATCH(C395,Код_Раздел,0)),"",INDIRECT(ADDRESS(MATCH(C395,Код_Раздел,0)+1,2,,,"Раздел")))</f>
        <v>Физическая культура и спорт</v>
      </c>
      <c r="B395" s="53" t="s">
        <v>554</v>
      </c>
      <c r="C395" s="8" t="s">
        <v>245</v>
      </c>
      <c r="D395" s="1"/>
      <c r="E395" s="82"/>
      <c r="F395" s="7">
        <f t="shared" si="69"/>
        <v>176820.9</v>
      </c>
      <c r="G395" s="7">
        <f t="shared" si="69"/>
        <v>-10908.8</v>
      </c>
      <c r="H395" s="43">
        <f t="shared" si="62"/>
        <v>165912.1</v>
      </c>
      <c r="I395" s="7">
        <f t="shared" si="69"/>
        <v>0</v>
      </c>
      <c r="J395" s="43">
        <f t="shared" si="60"/>
        <v>165912.1</v>
      </c>
    </row>
    <row r="396" spans="1:10" ht="12.75">
      <c r="A396" s="10" t="s">
        <v>207</v>
      </c>
      <c r="B396" s="53" t="s">
        <v>554</v>
      </c>
      <c r="C396" s="8" t="s">
        <v>245</v>
      </c>
      <c r="D396" s="1" t="s">
        <v>234</v>
      </c>
      <c r="E396" s="82"/>
      <c r="F396" s="7">
        <f t="shared" si="69"/>
        <v>176820.9</v>
      </c>
      <c r="G396" s="7">
        <f t="shared" si="69"/>
        <v>-10908.8</v>
      </c>
      <c r="H396" s="43">
        <f t="shared" si="62"/>
        <v>165912.1</v>
      </c>
      <c r="I396" s="7">
        <f t="shared" si="69"/>
        <v>0</v>
      </c>
      <c r="J396" s="43">
        <f t="shared" si="60"/>
        <v>165912.1</v>
      </c>
    </row>
    <row r="397" spans="1:10" ht="33">
      <c r="A397" s="41" t="str">
        <f ca="1">IF(ISERROR(MATCH(E397,Код_КВР,0)),"",INDIRECT(ADDRESS(MATCH(E397,Код_КВР,0)+1,2,,,"КВР")))</f>
        <v>Предоставление субсидий бюджетным, автономным учреждениям и иным некоммерческим организациям</v>
      </c>
      <c r="B397" s="53" t="s">
        <v>554</v>
      </c>
      <c r="C397" s="8" t="s">
        <v>245</v>
      </c>
      <c r="D397" s="1" t="s">
        <v>234</v>
      </c>
      <c r="E397" s="82">
        <v>600</v>
      </c>
      <c r="F397" s="7">
        <f t="shared" si="69"/>
        <v>176820.9</v>
      </c>
      <c r="G397" s="7">
        <f t="shared" si="69"/>
        <v>-10908.8</v>
      </c>
      <c r="H397" s="43">
        <f t="shared" si="62"/>
        <v>165912.1</v>
      </c>
      <c r="I397" s="7">
        <f t="shared" si="69"/>
        <v>0</v>
      </c>
      <c r="J397" s="43">
        <f t="shared" si="60"/>
        <v>165912.1</v>
      </c>
    </row>
    <row r="398" spans="1:10" ht="12.75">
      <c r="A398" s="41" t="str">
        <f ca="1">IF(ISERROR(MATCH(E398,Код_КВР,0)),"",INDIRECT(ADDRESS(MATCH(E398,Код_КВР,0)+1,2,,,"КВР")))</f>
        <v>Субсидии автономным учреждениям</v>
      </c>
      <c r="B398" s="53" t="s">
        <v>554</v>
      </c>
      <c r="C398" s="8" t="s">
        <v>245</v>
      </c>
      <c r="D398" s="1" t="s">
        <v>234</v>
      </c>
      <c r="E398" s="82">
        <v>620</v>
      </c>
      <c r="F398" s="7">
        <f t="shared" si="69"/>
        <v>176820.9</v>
      </c>
      <c r="G398" s="7">
        <f t="shared" si="69"/>
        <v>-10908.8</v>
      </c>
      <c r="H398" s="43">
        <f t="shared" si="62"/>
        <v>165912.1</v>
      </c>
      <c r="I398" s="7">
        <f t="shared" si="69"/>
        <v>0</v>
      </c>
      <c r="J398" s="43">
        <f t="shared" si="60"/>
        <v>165912.1</v>
      </c>
    </row>
    <row r="399" spans="1:10" ht="49.5">
      <c r="A399" s="41" t="str">
        <f ca="1">IF(ISERROR(MATCH(E399,Код_КВР,0)),"",INDIRECT(ADDRESS(MATCH(E399,Код_КВР,0)+1,2,,,"КВР")))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99" s="53" t="s">
        <v>554</v>
      </c>
      <c r="C399" s="8" t="s">
        <v>245</v>
      </c>
      <c r="D399" s="1" t="s">
        <v>234</v>
      </c>
      <c r="E399" s="82">
        <v>621</v>
      </c>
      <c r="F399" s="7">
        <f>'прил.5'!G1068</f>
        <v>176820.9</v>
      </c>
      <c r="G399" s="7">
        <f>'прил.5'!H1068</f>
        <v>-10908.8</v>
      </c>
      <c r="H399" s="43">
        <f t="shared" si="62"/>
        <v>165912.1</v>
      </c>
      <c r="I399" s="7">
        <f>'прил.5'!J1068</f>
        <v>0</v>
      </c>
      <c r="J399" s="43">
        <f t="shared" si="60"/>
        <v>165912.1</v>
      </c>
    </row>
    <row r="400" spans="1:10" ht="33">
      <c r="A400" s="41" t="str">
        <f ca="1">IF(ISERROR(MATCH(B400,Код_КЦСР,0)),"",INDIRECT(ADDRESS(MATCH(B400,Код_КЦСР,0)+1,2,,,"КЦСР")))</f>
        <v>Обеспечение участия в физкультурных и спортивных мероприятиях различного уровня (региональных и выше)</v>
      </c>
      <c r="B400" s="53" t="s">
        <v>556</v>
      </c>
      <c r="C400" s="8"/>
      <c r="D400" s="1"/>
      <c r="E400" s="82"/>
      <c r="F400" s="7">
        <f aca="true" t="shared" si="70" ref="F400:I402">F401</f>
        <v>18569.3</v>
      </c>
      <c r="G400" s="7">
        <f t="shared" si="70"/>
        <v>0</v>
      </c>
      <c r="H400" s="43">
        <f t="shared" si="62"/>
        <v>18569.3</v>
      </c>
      <c r="I400" s="7">
        <f t="shared" si="70"/>
        <v>0</v>
      </c>
      <c r="J400" s="43">
        <f t="shared" si="60"/>
        <v>18569.3</v>
      </c>
    </row>
    <row r="401" spans="1:10" ht="12.75">
      <c r="A401" s="41" t="str">
        <f ca="1">IF(ISERROR(MATCH(C401,Код_Раздел,0)),"",INDIRECT(ADDRESS(MATCH(C401,Код_Раздел,0)+1,2,,,"Раздел")))</f>
        <v>Физическая культура и спорт</v>
      </c>
      <c r="B401" s="53" t="s">
        <v>556</v>
      </c>
      <c r="C401" s="8" t="s">
        <v>245</v>
      </c>
      <c r="D401" s="1"/>
      <c r="E401" s="82"/>
      <c r="F401" s="7">
        <f t="shared" si="70"/>
        <v>18569.3</v>
      </c>
      <c r="G401" s="7">
        <f t="shared" si="70"/>
        <v>0</v>
      </c>
      <c r="H401" s="43">
        <f t="shared" si="62"/>
        <v>18569.3</v>
      </c>
      <c r="I401" s="7">
        <f t="shared" si="70"/>
        <v>0</v>
      </c>
      <c r="J401" s="43">
        <f t="shared" si="60"/>
        <v>18569.3</v>
      </c>
    </row>
    <row r="402" spans="1:10" ht="12.75">
      <c r="A402" s="10" t="s">
        <v>207</v>
      </c>
      <c r="B402" s="53" t="s">
        <v>556</v>
      </c>
      <c r="C402" s="8" t="s">
        <v>245</v>
      </c>
      <c r="D402" s="1" t="s">
        <v>234</v>
      </c>
      <c r="E402" s="82"/>
      <c r="F402" s="7">
        <f t="shared" si="70"/>
        <v>18569.3</v>
      </c>
      <c r="G402" s="7">
        <f t="shared" si="70"/>
        <v>0</v>
      </c>
      <c r="H402" s="43">
        <f t="shared" si="62"/>
        <v>18569.3</v>
      </c>
      <c r="I402" s="7">
        <f t="shared" si="70"/>
        <v>0</v>
      </c>
      <c r="J402" s="43">
        <f t="shared" si="60"/>
        <v>18569.3</v>
      </c>
    </row>
    <row r="403" spans="1:10" ht="33">
      <c r="A403" s="41" t="str">
        <f ca="1">IF(ISERROR(MATCH(E403,Код_КВР,0)),"",INDIRECT(ADDRESS(MATCH(E403,Код_КВР,0)+1,2,,,"КВР")))</f>
        <v>Предоставление субсидий бюджетным, автономным учреждениям и иным некоммерческим организациям</v>
      </c>
      <c r="B403" s="53" t="s">
        <v>556</v>
      </c>
      <c r="C403" s="8" t="s">
        <v>245</v>
      </c>
      <c r="D403" s="1" t="s">
        <v>234</v>
      </c>
      <c r="E403" s="82">
        <v>600</v>
      </c>
      <c r="F403" s="7">
        <f>F404+F406</f>
        <v>18569.3</v>
      </c>
      <c r="G403" s="7">
        <f>G404+G406</f>
        <v>0</v>
      </c>
      <c r="H403" s="43">
        <f t="shared" si="62"/>
        <v>18569.3</v>
      </c>
      <c r="I403" s="7">
        <f>I404+I406</f>
        <v>0</v>
      </c>
      <c r="J403" s="43">
        <f t="shared" si="60"/>
        <v>18569.3</v>
      </c>
    </row>
    <row r="404" spans="1:10" ht="12.75">
      <c r="A404" s="41" t="str">
        <f ca="1">IF(ISERROR(MATCH(E404,Код_КВР,0)),"",INDIRECT(ADDRESS(MATCH(E404,Код_КВР,0)+1,2,,,"КВР")))</f>
        <v>Субсидии бюджетным учреждениям</v>
      </c>
      <c r="B404" s="53" t="s">
        <v>556</v>
      </c>
      <c r="C404" s="8" t="s">
        <v>245</v>
      </c>
      <c r="D404" s="1" t="s">
        <v>234</v>
      </c>
      <c r="E404" s="82">
        <v>610</v>
      </c>
      <c r="F404" s="7">
        <f>F405</f>
        <v>15637.3</v>
      </c>
      <c r="G404" s="7">
        <f>G405</f>
        <v>0</v>
      </c>
      <c r="H404" s="43">
        <f t="shared" si="62"/>
        <v>15637.3</v>
      </c>
      <c r="I404" s="7">
        <f>I405</f>
        <v>0</v>
      </c>
      <c r="J404" s="43">
        <f t="shared" si="60"/>
        <v>15637.3</v>
      </c>
    </row>
    <row r="405" spans="1:10" ht="49.5">
      <c r="A405" s="41" t="str">
        <f ca="1">IF(ISERROR(MATCH(E405,Код_КВР,0)),"",INDIRECT(ADDRESS(MATCH(E405,Код_КВР,0)+1,2,,,"КВР")))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05" s="53" t="s">
        <v>556</v>
      </c>
      <c r="C405" s="8" t="s">
        <v>245</v>
      </c>
      <c r="D405" s="1" t="s">
        <v>234</v>
      </c>
      <c r="E405" s="82">
        <v>611</v>
      </c>
      <c r="F405" s="7">
        <f>'прил.5'!G1072</f>
        <v>15637.3</v>
      </c>
      <c r="G405" s="7">
        <f>'прил.5'!H1072</f>
        <v>0</v>
      </c>
      <c r="H405" s="43">
        <f t="shared" si="62"/>
        <v>15637.3</v>
      </c>
      <c r="I405" s="7">
        <f>'прил.5'!J1072</f>
        <v>0</v>
      </c>
      <c r="J405" s="43">
        <f aca="true" t="shared" si="71" ref="J405:J468">H405+I405</f>
        <v>15637.3</v>
      </c>
    </row>
    <row r="406" spans="1:10" ht="12.75">
      <c r="A406" s="41" t="str">
        <f ca="1">IF(ISERROR(MATCH(E406,Код_КВР,0)),"",INDIRECT(ADDRESS(MATCH(E406,Код_КВР,0)+1,2,,,"КВР")))</f>
        <v>Субсидии автономным учреждениям</v>
      </c>
      <c r="B406" s="53" t="s">
        <v>556</v>
      </c>
      <c r="C406" s="8" t="s">
        <v>245</v>
      </c>
      <c r="D406" s="1" t="s">
        <v>234</v>
      </c>
      <c r="E406" s="82">
        <v>620</v>
      </c>
      <c r="F406" s="7">
        <f>F407</f>
        <v>2932</v>
      </c>
      <c r="G406" s="7">
        <f>G407</f>
        <v>0</v>
      </c>
      <c r="H406" s="43">
        <f t="shared" si="62"/>
        <v>2932</v>
      </c>
      <c r="I406" s="7">
        <f>I407</f>
        <v>0</v>
      </c>
      <c r="J406" s="43">
        <f t="shared" si="71"/>
        <v>2932</v>
      </c>
    </row>
    <row r="407" spans="1:10" ht="49.5">
      <c r="A407" s="41" t="str">
        <f ca="1">IF(ISERROR(MATCH(E407,Код_КВР,0)),"",INDIRECT(ADDRESS(MATCH(E407,Код_КВР,0)+1,2,,,"КВР")))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07" s="53" t="s">
        <v>556</v>
      </c>
      <c r="C407" s="8" t="s">
        <v>245</v>
      </c>
      <c r="D407" s="1" t="s">
        <v>234</v>
      </c>
      <c r="E407" s="82">
        <v>621</v>
      </c>
      <c r="F407" s="7">
        <f>'прил.5'!G1074</f>
        <v>2932</v>
      </c>
      <c r="G407" s="7">
        <f>'прил.5'!H1074</f>
        <v>0</v>
      </c>
      <c r="H407" s="43">
        <f t="shared" si="62"/>
        <v>2932</v>
      </c>
      <c r="I407" s="7">
        <f>'прил.5'!J1074</f>
        <v>0</v>
      </c>
      <c r="J407" s="43">
        <f t="shared" si="71"/>
        <v>2932</v>
      </c>
    </row>
    <row r="408" spans="1:10" ht="33">
      <c r="A408" s="41" t="str">
        <f ca="1">IF(ISERROR(MATCH(B408,Код_КЦСР,0)),"",INDIRECT(ADDRESS(MATCH(B408,Код_КЦСР,0)+1,2,,,"КЦСР")))</f>
        <v>Услуга по реализации образовательных программ дополнительного образования детей</v>
      </c>
      <c r="B408" s="53" t="s">
        <v>558</v>
      </c>
      <c r="C408" s="8"/>
      <c r="D408" s="1"/>
      <c r="E408" s="82"/>
      <c r="F408" s="7">
        <f aca="true" t="shared" si="72" ref="F408:I410">F409</f>
        <v>115476.5</v>
      </c>
      <c r="G408" s="7">
        <f t="shared" si="72"/>
        <v>908.8</v>
      </c>
      <c r="H408" s="43">
        <f t="shared" si="62"/>
        <v>116385.3</v>
      </c>
      <c r="I408" s="7">
        <f t="shared" si="72"/>
        <v>0</v>
      </c>
      <c r="J408" s="43">
        <f t="shared" si="71"/>
        <v>116385.3</v>
      </c>
    </row>
    <row r="409" spans="1:10" ht="12.75">
      <c r="A409" s="41" t="str">
        <f ca="1">IF(ISERROR(MATCH(C409,Код_Раздел,0)),"",INDIRECT(ADDRESS(MATCH(C409,Код_Раздел,0)+1,2,,,"Раздел")))</f>
        <v>Образование</v>
      </c>
      <c r="B409" s="53" t="s">
        <v>558</v>
      </c>
      <c r="C409" s="8" t="s">
        <v>216</v>
      </c>
      <c r="D409" s="1"/>
      <c r="E409" s="82"/>
      <c r="F409" s="7">
        <f t="shared" si="72"/>
        <v>115476.5</v>
      </c>
      <c r="G409" s="7">
        <f t="shared" si="72"/>
        <v>908.8</v>
      </c>
      <c r="H409" s="43">
        <f t="shared" si="62"/>
        <v>116385.3</v>
      </c>
      <c r="I409" s="7">
        <f t="shared" si="72"/>
        <v>0</v>
      </c>
      <c r="J409" s="43">
        <f t="shared" si="71"/>
        <v>116385.3</v>
      </c>
    </row>
    <row r="410" spans="1:10" ht="12.75">
      <c r="A410" s="10" t="s">
        <v>271</v>
      </c>
      <c r="B410" s="53" t="s">
        <v>558</v>
      </c>
      <c r="C410" s="8" t="s">
        <v>216</v>
      </c>
      <c r="D410" s="1" t="s">
        <v>235</v>
      </c>
      <c r="E410" s="82"/>
      <c r="F410" s="7">
        <f t="shared" si="72"/>
        <v>115476.5</v>
      </c>
      <c r="G410" s="7">
        <f t="shared" si="72"/>
        <v>908.8</v>
      </c>
      <c r="H410" s="43">
        <f t="shared" si="62"/>
        <v>116385.3</v>
      </c>
      <c r="I410" s="7">
        <f t="shared" si="72"/>
        <v>0</v>
      </c>
      <c r="J410" s="43">
        <f t="shared" si="71"/>
        <v>116385.3</v>
      </c>
    </row>
    <row r="411" spans="1:10" ht="33">
      <c r="A411" s="41" t="str">
        <f ca="1">IF(ISERROR(MATCH(E411,Код_КВР,0)),"",INDIRECT(ADDRESS(MATCH(E411,Код_КВР,0)+1,2,,,"КВР")))</f>
        <v>Предоставление субсидий бюджетным, автономным учреждениям и иным некоммерческим организациям</v>
      </c>
      <c r="B411" s="53" t="s">
        <v>558</v>
      </c>
      <c r="C411" s="8" t="s">
        <v>216</v>
      </c>
      <c r="D411" s="1" t="s">
        <v>235</v>
      </c>
      <c r="E411" s="82">
        <v>600</v>
      </c>
      <c r="F411" s="7">
        <f>F412+F414</f>
        <v>115476.5</v>
      </c>
      <c r="G411" s="7">
        <f>G412+G414</f>
        <v>908.8</v>
      </c>
      <c r="H411" s="43">
        <f t="shared" si="62"/>
        <v>116385.3</v>
      </c>
      <c r="I411" s="7">
        <f>I412+I414</f>
        <v>0</v>
      </c>
      <c r="J411" s="43">
        <f t="shared" si="71"/>
        <v>116385.3</v>
      </c>
    </row>
    <row r="412" spans="1:10" ht="12.75">
      <c r="A412" s="41" t="str">
        <f ca="1">IF(ISERROR(MATCH(E412,Код_КВР,0)),"",INDIRECT(ADDRESS(MATCH(E412,Код_КВР,0)+1,2,,,"КВР")))</f>
        <v>Субсидии бюджетным учреждениям</v>
      </c>
      <c r="B412" s="53" t="s">
        <v>558</v>
      </c>
      <c r="C412" s="8" t="s">
        <v>216</v>
      </c>
      <c r="D412" s="1" t="s">
        <v>235</v>
      </c>
      <c r="E412" s="82">
        <v>610</v>
      </c>
      <c r="F412" s="7">
        <f>F413</f>
        <v>98039.6</v>
      </c>
      <c r="G412" s="7">
        <f>G413</f>
        <v>908.8</v>
      </c>
      <c r="H412" s="43">
        <f t="shared" si="62"/>
        <v>98948.40000000001</v>
      </c>
      <c r="I412" s="7">
        <f>I413</f>
        <v>0</v>
      </c>
      <c r="J412" s="43">
        <f t="shared" si="71"/>
        <v>98948.40000000001</v>
      </c>
    </row>
    <row r="413" spans="1:10" ht="49.5">
      <c r="A413" s="41" t="str">
        <f ca="1">IF(ISERROR(MATCH(E413,Код_КВР,0)),"",INDIRECT(ADDRESS(MATCH(E413,Код_КВР,0)+1,2,,,"КВР")))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13" s="53" t="s">
        <v>558</v>
      </c>
      <c r="C413" s="8" t="s">
        <v>216</v>
      </c>
      <c r="D413" s="1" t="s">
        <v>235</v>
      </c>
      <c r="E413" s="82">
        <v>611</v>
      </c>
      <c r="F413" s="7">
        <f>'прил.5'!G1038</f>
        <v>98039.6</v>
      </c>
      <c r="G413" s="7">
        <f>'прил.5'!H1038</f>
        <v>908.8</v>
      </c>
      <c r="H413" s="43">
        <f aca="true" t="shared" si="73" ref="H413:H476">F413+G413</f>
        <v>98948.40000000001</v>
      </c>
      <c r="I413" s="7">
        <f>'прил.5'!J1038</f>
        <v>0</v>
      </c>
      <c r="J413" s="43">
        <f t="shared" si="71"/>
        <v>98948.40000000001</v>
      </c>
    </row>
    <row r="414" spans="1:10" ht="12.75">
      <c r="A414" s="41" t="str">
        <f ca="1">IF(ISERROR(MATCH(E414,Код_КВР,0)),"",INDIRECT(ADDRESS(MATCH(E414,Код_КВР,0)+1,2,,,"КВР")))</f>
        <v>Субсидии автономным учреждениям</v>
      </c>
      <c r="B414" s="53" t="s">
        <v>558</v>
      </c>
      <c r="C414" s="8" t="s">
        <v>216</v>
      </c>
      <c r="D414" s="1" t="s">
        <v>235</v>
      </c>
      <c r="E414" s="82">
        <v>620</v>
      </c>
      <c r="F414" s="7">
        <f>F415</f>
        <v>17436.9</v>
      </c>
      <c r="G414" s="7">
        <f>G415</f>
        <v>0</v>
      </c>
      <c r="H414" s="43">
        <f t="shared" si="73"/>
        <v>17436.9</v>
      </c>
      <c r="I414" s="7">
        <f>I415</f>
        <v>0</v>
      </c>
      <c r="J414" s="43">
        <f t="shared" si="71"/>
        <v>17436.9</v>
      </c>
    </row>
    <row r="415" spans="1:10" ht="49.5">
      <c r="A415" s="41" t="str">
        <f ca="1">IF(ISERROR(MATCH(E415,Код_КВР,0)),"",INDIRECT(ADDRESS(MATCH(E415,Код_КВР,0)+1,2,,,"КВР")))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15" s="53" t="s">
        <v>558</v>
      </c>
      <c r="C415" s="8" t="s">
        <v>216</v>
      </c>
      <c r="D415" s="1" t="s">
        <v>235</v>
      </c>
      <c r="E415" s="82">
        <v>621</v>
      </c>
      <c r="F415" s="7">
        <f>'прил.5'!G1040</f>
        <v>17436.9</v>
      </c>
      <c r="G415" s="7">
        <f>'прил.5'!H1040</f>
        <v>0</v>
      </c>
      <c r="H415" s="43">
        <f t="shared" si="73"/>
        <v>17436.9</v>
      </c>
      <c r="I415" s="7">
        <f>'прил.5'!J1040</f>
        <v>0</v>
      </c>
      <c r="J415" s="43">
        <f t="shared" si="71"/>
        <v>17436.9</v>
      </c>
    </row>
    <row r="416" spans="1:10" ht="12.75">
      <c r="A416" s="41" t="str">
        <f ca="1">IF(ISERROR(MATCH(B416,Код_КЦСР,0)),"",INDIRECT(ADDRESS(MATCH(B416,Код_КЦСР,0)+1,2,,,"КЦСР")))</f>
        <v>Организация и ведение бухгалтерского (бюджетного) учета</v>
      </c>
      <c r="B416" s="53" t="s">
        <v>560</v>
      </c>
      <c r="C416" s="8"/>
      <c r="D416" s="1"/>
      <c r="E416" s="82"/>
      <c r="F416" s="7">
        <f aca="true" t="shared" si="74" ref="F416:I420">F417</f>
        <v>3827.4</v>
      </c>
      <c r="G416" s="7">
        <f t="shared" si="74"/>
        <v>0</v>
      </c>
      <c r="H416" s="43">
        <f t="shared" si="73"/>
        <v>3827.4</v>
      </c>
      <c r="I416" s="7">
        <f t="shared" si="74"/>
        <v>0</v>
      </c>
      <c r="J416" s="43">
        <f t="shared" si="71"/>
        <v>3827.4</v>
      </c>
    </row>
    <row r="417" spans="1:10" ht="12.75">
      <c r="A417" s="41" t="str">
        <f ca="1">IF(ISERROR(MATCH(C417,Код_Раздел,0)),"",INDIRECT(ADDRESS(MATCH(C417,Код_Раздел,0)+1,2,,,"Раздел")))</f>
        <v>Физическая культура и спорт</v>
      </c>
      <c r="B417" s="53" t="s">
        <v>560</v>
      </c>
      <c r="C417" s="8" t="s">
        <v>245</v>
      </c>
      <c r="D417" s="1"/>
      <c r="E417" s="82"/>
      <c r="F417" s="7">
        <f t="shared" si="74"/>
        <v>3827.4</v>
      </c>
      <c r="G417" s="7">
        <f t="shared" si="74"/>
        <v>0</v>
      </c>
      <c r="H417" s="43">
        <f t="shared" si="73"/>
        <v>3827.4</v>
      </c>
      <c r="I417" s="7">
        <f t="shared" si="74"/>
        <v>0</v>
      </c>
      <c r="J417" s="43">
        <f t="shared" si="71"/>
        <v>3827.4</v>
      </c>
    </row>
    <row r="418" spans="1:10" ht="12.75">
      <c r="A418" s="10" t="s">
        <v>213</v>
      </c>
      <c r="B418" s="53" t="s">
        <v>560</v>
      </c>
      <c r="C418" s="8" t="s">
        <v>245</v>
      </c>
      <c r="D418" s="1" t="s">
        <v>242</v>
      </c>
      <c r="E418" s="82"/>
      <c r="F418" s="7">
        <f t="shared" si="74"/>
        <v>3827.4</v>
      </c>
      <c r="G418" s="7">
        <f t="shared" si="74"/>
        <v>0</v>
      </c>
      <c r="H418" s="43">
        <f t="shared" si="73"/>
        <v>3827.4</v>
      </c>
      <c r="I418" s="7">
        <f t="shared" si="74"/>
        <v>0</v>
      </c>
      <c r="J418" s="43">
        <f t="shared" si="71"/>
        <v>3827.4</v>
      </c>
    </row>
    <row r="419" spans="1:10" ht="33">
      <c r="A419" s="41" t="str">
        <f ca="1">IF(ISERROR(MATCH(E419,Код_КВР,0)),"",INDIRECT(ADDRESS(MATCH(E419,Код_КВР,0)+1,2,,,"КВР")))</f>
        <v>Предоставление субсидий бюджетным, автономным учреждениям и иным некоммерческим организациям</v>
      </c>
      <c r="B419" s="53" t="s">
        <v>560</v>
      </c>
      <c r="C419" s="8" t="s">
        <v>245</v>
      </c>
      <c r="D419" s="1" t="s">
        <v>242</v>
      </c>
      <c r="E419" s="82">
        <v>600</v>
      </c>
      <c r="F419" s="7">
        <f t="shared" si="74"/>
        <v>3827.4</v>
      </c>
      <c r="G419" s="7">
        <f t="shared" si="74"/>
        <v>0</v>
      </c>
      <c r="H419" s="43">
        <f t="shared" si="73"/>
        <v>3827.4</v>
      </c>
      <c r="I419" s="7">
        <f t="shared" si="74"/>
        <v>0</v>
      </c>
      <c r="J419" s="43">
        <f t="shared" si="71"/>
        <v>3827.4</v>
      </c>
    </row>
    <row r="420" spans="1:10" ht="12.75">
      <c r="A420" s="41" t="str">
        <f ca="1">IF(ISERROR(MATCH(E420,Код_КВР,0)),"",INDIRECT(ADDRESS(MATCH(E420,Код_КВР,0)+1,2,,,"КВР")))</f>
        <v>Субсидии бюджетным учреждениям</v>
      </c>
      <c r="B420" s="53" t="s">
        <v>560</v>
      </c>
      <c r="C420" s="8" t="s">
        <v>245</v>
      </c>
      <c r="D420" s="1" t="s">
        <v>242</v>
      </c>
      <c r="E420" s="82">
        <v>610</v>
      </c>
      <c r="F420" s="7">
        <f t="shared" si="74"/>
        <v>3827.4</v>
      </c>
      <c r="G420" s="7">
        <f t="shared" si="74"/>
        <v>0</v>
      </c>
      <c r="H420" s="43">
        <f t="shared" si="73"/>
        <v>3827.4</v>
      </c>
      <c r="I420" s="7">
        <f t="shared" si="74"/>
        <v>0</v>
      </c>
      <c r="J420" s="43">
        <f t="shared" si="71"/>
        <v>3827.4</v>
      </c>
    </row>
    <row r="421" spans="1:10" ht="49.5">
      <c r="A421" s="41" t="str">
        <f ca="1">IF(ISERROR(MATCH(E421,Код_КВР,0)),"",INDIRECT(ADDRESS(MATCH(E421,Код_КВР,0)+1,2,,,"КВР")))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21" s="53" t="s">
        <v>560</v>
      </c>
      <c r="C421" s="8" t="s">
        <v>245</v>
      </c>
      <c r="D421" s="1" t="s">
        <v>242</v>
      </c>
      <c r="E421" s="82">
        <v>611</v>
      </c>
      <c r="F421" s="7">
        <f>'прил.5'!G1110</f>
        <v>3827.4</v>
      </c>
      <c r="G421" s="7">
        <f>'прил.5'!H1110</f>
        <v>0</v>
      </c>
      <c r="H421" s="43">
        <f t="shared" si="73"/>
        <v>3827.4</v>
      </c>
      <c r="I421" s="7">
        <f>'прил.5'!J1110</f>
        <v>0</v>
      </c>
      <c r="J421" s="43">
        <f t="shared" si="71"/>
        <v>3827.4</v>
      </c>
    </row>
    <row r="422" spans="1:10" ht="12.75">
      <c r="A422" s="41" t="str">
        <f ca="1">IF(ISERROR(MATCH(B422,Код_КЦСР,0)),"",INDIRECT(ADDRESS(MATCH(B422,Код_КЦСР,0)+1,2,,,"КЦСР")))</f>
        <v>Популяризация физической культуры и спорта</v>
      </c>
      <c r="B422" s="53" t="s">
        <v>562</v>
      </c>
      <c r="C422" s="8"/>
      <c r="D422" s="1"/>
      <c r="E422" s="82"/>
      <c r="F422" s="7">
        <f>F423</f>
        <v>4638.1</v>
      </c>
      <c r="G422" s="7">
        <f>G423</f>
        <v>0</v>
      </c>
      <c r="H422" s="43">
        <f t="shared" si="73"/>
        <v>4638.1</v>
      </c>
      <c r="I422" s="7">
        <f>I423</f>
        <v>0</v>
      </c>
      <c r="J422" s="43">
        <f t="shared" si="71"/>
        <v>4638.1</v>
      </c>
    </row>
    <row r="423" spans="1:10" ht="12.75">
      <c r="A423" s="41" t="str">
        <f ca="1">IF(ISERROR(MATCH(C423,Код_Раздел,0)),"",INDIRECT(ADDRESS(MATCH(C423,Код_Раздел,0)+1,2,,,"Раздел")))</f>
        <v>Физическая культура и спорт</v>
      </c>
      <c r="B423" s="53" t="s">
        <v>562</v>
      </c>
      <c r="C423" s="8" t="s">
        <v>245</v>
      </c>
      <c r="D423" s="1"/>
      <c r="E423" s="82"/>
      <c r="F423" s="7">
        <f>F424</f>
        <v>4638.1</v>
      </c>
      <c r="G423" s="7">
        <f>G424</f>
        <v>0</v>
      </c>
      <c r="H423" s="43">
        <f t="shared" si="73"/>
        <v>4638.1</v>
      </c>
      <c r="I423" s="7">
        <f>I424</f>
        <v>0</v>
      </c>
      <c r="J423" s="43">
        <f t="shared" si="71"/>
        <v>4638.1</v>
      </c>
    </row>
    <row r="424" spans="1:10" ht="12.75">
      <c r="A424" s="10" t="s">
        <v>207</v>
      </c>
      <c r="B424" s="53" t="s">
        <v>562</v>
      </c>
      <c r="C424" s="8" t="s">
        <v>245</v>
      </c>
      <c r="D424" s="1" t="s">
        <v>234</v>
      </c>
      <c r="E424" s="82"/>
      <c r="F424" s="7">
        <f>F425+F428</f>
        <v>4638.1</v>
      </c>
      <c r="G424" s="7">
        <f>G425+G428</f>
        <v>0</v>
      </c>
      <c r="H424" s="43">
        <f t="shared" si="73"/>
        <v>4638.1</v>
      </c>
      <c r="I424" s="7">
        <f>I425+I428</f>
        <v>0</v>
      </c>
      <c r="J424" s="43">
        <f t="shared" si="71"/>
        <v>4638.1</v>
      </c>
    </row>
    <row r="425" spans="1:10" ht="12.75">
      <c r="A425" s="41" t="str">
        <f aca="true" t="shared" si="75" ref="A425:A432">IF(ISERROR(MATCH(E425,Код_КВР,0)),"",INDIRECT(ADDRESS(MATCH(E425,Код_КВР,0)+1,2,,,"КВР")))</f>
        <v>Закупка товаров, работ и услуг для муниципальных нужд</v>
      </c>
      <c r="B425" s="53" t="s">
        <v>562</v>
      </c>
      <c r="C425" s="8" t="s">
        <v>245</v>
      </c>
      <c r="D425" s="1" t="s">
        <v>234</v>
      </c>
      <c r="E425" s="82">
        <v>200</v>
      </c>
      <c r="F425" s="7">
        <f>F426</f>
        <v>622.8</v>
      </c>
      <c r="G425" s="7">
        <f>G426</f>
        <v>0</v>
      </c>
      <c r="H425" s="43">
        <f t="shared" si="73"/>
        <v>622.8</v>
      </c>
      <c r="I425" s="7">
        <f>I426</f>
        <v>0</v>
      </c>
      <c r="J425" s="43">
        <f t="shared" si="71"/>
        <v>622.8</v>
      </c>
    </row>
    <row r="426" spans="1:10" ht="33">
      <c r="A426" s="41" t="str">
        <f ca="1" t="shared" si="75"/>
        <v>Иные закупки товаров, работ и услуг для обеспечения муниципальных нужд</v>
      </c>
      <c r="B426" s="53" t="s">
        <v>562</v>
      </c>
      <c r="C426" s="8" t="s">
        <v>245</v>
      </c>
      <c r="D426" s="1" t="s">
        <v>234</v>
      </c>
      <c r="E426" s="82">
        <v>240</v>
      </c>
      <c r="F426" s="7">
        <f>F427</f>
        <v>622.8</v>
      </c>
      <c r="G426" s="7">
        <f>G427</f>
        <v>0</v>
      </c>
      <c r="H426" s="43">
        <f t="shared" si="73"/>
        <v>622.8</v>
      </c>
      <c r="I426" s="7">
        <f>I427</f>
        <v>0</v>
      </c>
      <c r="J426" s="43">
        <f t="shared" si="71"/>
        <v>622.8</v>
      </c>
    </row>
    <row r="427" spans="1:10" ht="33">
      <c r="A427" s="41" t="str">
        <f ca="1" t="shared" si="75"/>
        <v xml:space="preserve">Прочая закупка товаров, работ и услуг для обеспечения муниципальных нужд         </v>
      </c>
      <c r="B427" s="53" t="s">
        <v>562</v>
      </c>
      <c r="C427" s="8" t="s">
        <v>245</v>
      </c>
      <c r="D427" s="1" t="s">
        <v>234</v>
      </c>
      <c r="E427" s="82">
        <v>244</v>
      </c>
      <c r="F427" s="7">
        <f>'прил.5'!G1078</f>
        <v>622.8</v>
      </c>
      <c r="G427" s="7">
        <f>'прил.5'!H1078</f>
        <v>0</v>
      </c>
      <c r="H427" s="43">
        <f t="shared" si="73"/>
        <v>622.8</v>
      </c>
      <c r="I427" s="7">
        <f>'прил.5'!J1078</f>
        <v>0</v>
      </c>
      <c r="J427" s="43">
        <f t="shared" si="71"/>
        <v>622.8</v>
      </c>
    </row>
    <row r="428" spans="1:10" ht="33">
      <c r="A428" s="41" t="str">
        <f ca="1" t="shared" si="75"/>
        <v>Предоставление субсидий бюджетным, автономным учреждениям и иным некоммерческим организациям</v>
      </c>
      <c r="B428" s="53" t="s">
        <v>562</v>
      </c>
      <c r="C428" s="8" t="s">
        <v>245</v>
      </c>
      <c r="D428" s="1" t="s">
        <v>234</v>
      </c>
      <c r="E428" s="82">
        <v>600</v>
      </c>
      <c r="F428" s="7">
        <f>F429+F431</f>
        <v>4015.3</v>
      </c>
      <c r="G428" s="7">
        <f>G429+G431</f>
        <v>0</v>
      </c>
      <c r="H428" s="43">
        <f t="shared" si="73"/>
        <v>4015.3</v>
      </c>
      <c r="I428" s="7">
        <f>I429+I431</f>
        <v>0</v>
      </c>
      <c r="J428" s="43">
        <f t="shared" si="71"/>
        <v>4015.3</v>
      </c>
    </row>
    <row r="429" spans="1:10" ht="12.75">
      <c r="A429" s="41" t="str">
        <f ca="1" t="shared" si="75"/>
        <v>Субсидии бюджетным учреждениям</v>
      </c>
      <c r="B429" s="53" t="s">
        <v>562</v>
      </c>
      <c r="C429" s="8" t="s">
        <v>245</v>
      </c>
      <c r="D429" s="1" t="s">
        <v>234</v>
      </c>
      <c r="E429" s="82">
        <v>610</v>
      </c>
      <c r="F429" s="7">
        <f>F430</f>
        <v>2939.9</v>
      </c>
      <c r="G429" s="7">
        <f>G430</f>
        <v>0</v>
      </c>
      <c r="H429" s="43">
        <f t="shared" si="73"/>
        <v>2939.9</v>
      </c>
      <c r="I429" s="7">
        <f>I430</f>
        <v>0</v>
      </c>
      <c r="J429" s="43">
        <f t="shared" si="71"/>
        <v>2939.9</v>
      </c>
    </row>
    <row r="430" spans="1:10" ht="49.5">
      <c r="A430" s="41" t="str">
        <f ca="1" t="shared" si="75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30" s="53" t="s">
        <v>562</v>
      </c>
      <c r="C430" s="8" t="s">
        <v>245</v>
      </c>
      <c r="D430" s="1" t="s">
        <v>234</v>
      </c>
      <c r="E430" s="82">
        <v>611</v>
      </c>
      <c r="F430" s="7">
        <f>'прил.5'!G1081</f>
        <v>2939.9</v>
      </c>
      <c r="G430" s="7">
        <f>'прил.5'!H1081</f>
        <v>0</v>
      </c>
      <c r="H430" s="43">
        <f t="shared" si="73"/>
        <v>2939.9</v>
      </c>
      <c r="I430" s="7">
        <f>'прил.5'!J1081</f>
        <v>0</v>
      </c>
      <c r="J430" s="43">
        <f t="shared" si="71"/>
        <v>2939.9</v>
      </c>
    </row>
    <row r="431" spans="1:10" ht="12.75">
      <c r="A431" s="41" t="str">
        <f ca="1" t="shared" si="75"/>
        <v>Субсидии автономным учреждениям</v>
      </c>
      <c r="B431" s="53" t="s">
        <v>562</v>
      </c>
      <c r="C431" s="8" t="s">
        <v>245</v>
      </c>
      <c r="D431" s="1" t="s">
        <v>234</v>
      </c>
      <c r="E431" s="82">
        <v>620</v>
      </c>
      <c r="F431" s="7">
        <f>F432</f>
        <v>1075.4</v>
      </c>
      <c r="G431" s="7">
        <f>G432</f>
        <v>0</v>
      </c>
      <c r="H431" s="43">
        <f t="shared" si="73"/>
        <v>1075.4</v>
      </c>
      <c r="I431" s="7">
        <f>I432</f>
        <v>0</v>
      </c>
      <c r="J431" s="43">
        <f t="shared" si="71"/>
        <v>1075.4</v>
      </c>
    </row>
    <row r="432" spans="1:10" ht="49.5">
      <c r="A432" s="41" t="str">
        <f ca="1" t="shared" si="75"/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32" s="53" t="s">
        <v>562</v>
      </c>
      <c r="C432" s="8" t="s">
        <v>245</v>
      </c>
      <c r="D432" s="1" t="s">
        <v>234</v>
      </c>
      <c r="E432" s="82">
        <v>621</v>
      </c>
      <c r="F432" s="7">
        <f>'прил.5'!G1083</f>
        <v>1075.4</v>
      </c>
      <c r="G432" s="7">
        <f>'прил.5'!H1083</f>
        <v>0</v>
      </c>
      <c r="H432" s="43">
        <f t="shared" si="73"/>
        <v>1075.4</v>
      </c>
      <c r="I432" s="7">
        <f>'прил.5'!J1083</f>
        <v>0</v>
      </c>
      <c r="J432" s="43">
        <f t="shared" si="71"/>
        <v>1075.4</v>
      </c>
    </row>
    <row r="433" spans="1:10" ht="12.75">
      <c r="A433" s="41" t="str">
        <f ca="1">IF(ISERROR(MATCH(B433,Код_КЦСР,0)),"",INDIRECT(ADDRESS(MATCH(B433,Код_КЦСР,0)+1,2,,,"КЦСР")))</f>
        <v>Спортивный город</v>
      </c>
      <c r="B433" s="53" t="s">
        <v>564</v>
      </c>
      <c r="C433" s="8"/>
      <c r="D433" s="1"/>
      <c r="E433" s="82"/>
      <c r="F433" s="7">
        <f>F434+F441</f>
        <v>13318.7</v>
      </c>
      <c r="G433" s="7">
        <f>G434+G441</f>
        <v>10000</v>
      </c>
      <c r="H433" s="43">
        <f t="shared" si="73"/>
        <v>23318.7</v>
      </c>
      <c r="I433" s="7">
        <f>I434+I441</f>
        <v>0</v>
      </c>
      <c r="J433" s="43">
        <f t="shared" si="71"/>
        <v>23318.7</v>
      </c>
    </row>
    <row r="434" spans="1:10" ht="12.75">
      <c r="A434" s="41" t="str">
        <f ca="1">IF(ISERROR(MATCH(C434,Код_Раздел,0)),"",INDIRECT(ADDRESS(MATCH(C434,Код_Раздел,0)+1,2,,,"Раздел")))</f>
        <v>Образование</v>
      </c>
      <c r="B434" s="53" t="s">
        <v>564</v>
      </c>
      <c r="C434" s="8" t="s">
        <v>216</v>
      </c>
      <c r="D434" s="1"/>
      <c r="E434" s="82"/>
      <c r="F434" s="7">
        <f>F435</f>
        <v>7563.1</v>
      </c>
      <c r="G434" s="7">
        <f>G435</f>
        <v>0</v>
      </c>
      <c r="H434" s="43">
        <f t="shared" si="73"/>
        <v>7563.1</v>
      </c>
      <c r="I434" s="7">
        <f>I435</f>
        <v>90.1</v>
      </c>
      <c r="J434" s="43">
        <f t="shared" si="71"/>
        <v>7653.200000000001</v>
      </c>
    </row>
    <row r="435" spans="1:10" ht="12.75">
      <c r="A435" s="10" t="s">
        <v>272</v>
      </c>
      <c r="B435" s="53" t="s">
        <v>564</v>
      </c>
      <c r="C435" s="8" t="s">
        <v>216</v>
      </c>
      <c r="D435" s="1" t="s">
        <v>240</v>
      </c>
      <c r="E435" s="82"/>
      <c r="F435" s="7">
        <f>F436</f>
        <v>7563.1</v>
      </c>
      <c r="G435" s="7">
        <f>G436</f>
        <v>0</v>
      </c>
      <c r="H435" s="43">
        <f t="shared" si="73"/>
        <v>7563.1</v>
      </c>
      <c r="I435" s="7">
        <f>I436</f>
        <v>90.1</v>
      </c>
      <c r="J435" s="43">
        <f t="shared" si="71"/>
        <v>7653.200000000001</v>
      </c>
    </row>
    <row r="436" spans="1:10" ht="33">
      <c r="A436" s="41" t="str">
        <f ca="1">IF(ISERROR(MATCH(E436,Код_КВР,0)),"",INDIRECT(ADDRESS(MATCH(E436,Код_КВР,0)+1,2,,,"КВР")))</f>
        <v>Предоставление субсидий бюджетным, автономным учреждениям и иным некоммерческим организациям</v>
      </c>
      <c r="B436" s="53" t="s">
        <v>564</v>
      </c>
      <c r="C436" s="8" t="s">
        <v>216</v>
      </c>
      <c r="D436" s="1" t="s">
        <v>240</v>
      </c>
      <c r="E436" s="82">
        <v>600</v>
      </c>
      <c r="F436" s="7">
        <f>F437+F439</f>
        <v>7563.1</v>
      </c>
      <c r="G436" s="7">
        <f>G437+G439</f>
        <v>0</v>
      </c>
      <c r="H436" s="43">
        <f t="shared" si="73"/>
        <v>7563.1</v>
      </c>
      <c r="I436" s="7">
        <f>I437+I439</f>
        <v>90.1</v>
      </c>
      <c r="J436" s="43">
        <f t="shared" si="71"/>
        <v>7653.200000000001</v>
      </c>
    </row>
    <row r="437" spans="1:10" ht="12.75">
      <c r="A437" s="41" t="str">
        <f ca="1">IF(ISERROR(MATCH(E437,Код_КВР,0)),"",INDIRECT(ADDRESS(MATCH(E437,Код_КВР,0)+1,2,,,"КВР")))</f>
        <v>Субсидии бюджетным учреждениям</v>
      </c>
      <c r="B437" s="53" t="s">
        <v>564</v>
      </c>
      <c r="C437" s="8" t="s">
        <v>216</v>
      </c>
      <c r="D437" s="1" t="s">
        <v>240</v>
      </c>
      <c r="E437" s="82">
        <v>610</v>
      </c>
      <c r="F437" s="7">
        <f>F438</f>
        <v>6732.6</v>
      </c>
      <c r="G437" s="7">
        <f>G438</f>
        <v>0</v>
      </c>
      <c r="H437" s="43">
        <f t="shared" si="73"/>
        <v>6732.6</v>
      </c>
      <c r="I437" s="7">
        <f>I438</f>
        <v>90.1</v>
      </c>
      <c r="J437" s="43">
        <f t="shared" si="71"/>
        <v>6822.700000000001</v>
      </c>
    </row>
    <row r="438" spans="1:10" ht="12.75">
      <c r="A438" s="41" t="str">
        <f ca="1">IF(ISERROR(MATCH(E438,Код_КВР,0)),"",INDIRECT(ADDRESS(MATCH(E438,Код_КВР,0)+1,2,,,"КВР")))</f>
        <v>Субсидии бюджетным учреждениям на иные цели</v>
      </c>
      <c r="B438" s="53" t="s">
        <v>564</v>
      </c>
      <c r="C438" s="8" t="s">
        <v>216</v>
      </c>
      <c r="D438" s="1" t="s">
        <v>240</v>
      </c>
      <c r="E438" s="82">
        <v>612</v>
      </c>
      <c r="F438" s="7">
        <f>'прил.5'!G1046</f>
        <v>6732.6</v>
      </c>
      <c r="G438" s="7">
        <f>'прил.5'!H1046</f>
        <v>0</v>
      </c>
      <c r="H438" s="43">
        <f t="shared" si="73"/>
        <v>6732.6</v>
      </c>
      <c r="I438" s="7">
        <f>'прил.5'!J1046</f>
        <v>90.1</v>
      </c>
      <c r="J438" s="43">
        <f t="shared" si="71"/>
        <v>6822.700000000001</v>
      </c>
    </row>
    <row r="439" spans="1:10" ht="12.75">
      <c r="A439" s="41" t="str">
        <f ca="1">IF(ISERROR(MATCH(E439,Код_КВР,0)),"",INDIRECT(ADDRESS(MATCH(E439,Код_КВР,0)+1,2,,,"КВР")))</f>
        <v>Субсидии автономным учреждениям</v>
      </c>
      <c r="B439" s="53" t="s">
        <v>564</v>
      </c>
      <c r="C439" s="8" t="s">
        <v>216</v>
      </c>
      <c r="D439" s="1" t="s">
        <v>240</v>
      </c>
      <c r="E439" s="82">
        <v>620</v>
      </c>
      <c r="F439" s="7">
        <f>F440</f>
        <v>830.5</v>
      </c>
      <c r="G439" s="7">
        <f>G440</f>
        <v>0</v>
      </c>
      <c r="H439" s="43">
        <f t="shared" si="73"/>
        <v>830.5</v>
      </c>
      <c r="I439" s="7">
        <f>I440</f>
        <v>0</v>
      </c>
      <c r="J439" s="43">
        <f t="shared" si="71"/>
        <v>830.5</v>
      </c>
    </row>
    <row r="440" spans="1:10" ht="12.75">
      <c r="A440" s="41" t="str">
        <f ca="1">IF(ISERROR(MATCH(E440,Код_КВР,0)),"",INDIRECT(ADDRESS(MATCH(E440,Код_КВР,0)+1,2,,,"КВР")))</f>
        <v>Субсидии автономным учреждениям на иные цели</v>
      </c>
      <c r="B440" s="53" t="s">
        <v>564</v>
      </c>
      <c r="C440" s="8" t="s">
        <v>216</v>
      </c>
      <c r="D440" s="1" t="s">
        <v>240</v>
      </c>
      <c r="E440" s="82">
        <v>622</v>
      </c>
      <c r="F440" s="7">
        <f>'прил.5'!G1048</f>
        <v>830.5</v>
      </c>
      <c r="G440" s="7">
        <f>'прил.5'!H1048</f>
        <v>0</v>
      </c>
      <c r="H440" s="43">
        <f t="shared" si="73"/>
        <v>830.5</v>
      </c>
      <c r="I440" s="7">
        <f>'прил.5'!J1048</f>
        <v>0</v>
      </c>
      <c r="J440" s="43">
        <f t="shared" si="71"/>
        <v>830.5</v>
      </c>
    </row>
    <row r="441" spans="1:10" ht="12.75">
      <c r="A441" s="41" t="str">
        <f ca="1">IF(ISERROR(MATCH(C441,Код_Раздел,0)),"",INDIRECT(ADDRESS(MATCH(C441,Код_Раздел,0)+1,2,,,"Раздел")))</f>
        <v>Физическая культура и спорт</v>
      </c>
      <c r="B441" s="53" t="s">
        <v>564</v>
      </c>
      <c r="C441" s="8" t="s">
        <v>245</v>
      </c>
      <c r="D441" s="1"/>
      <c r="E441" s="82"/>
      <c r="F441" s="7">
        <f>F442+F447</f>
        <v>5755.6</v>
      </c>
      <c r="G441" s="7">
        <f>G442+G447</f>
        <v>10000</v>
      </c>
      <c r="H441" s="43">
        <f t="shared" si="73"/>
        <v>15755.6</v>
      </c>
      <c r="I441" s="7">
        <f>I442+I447</f>
        <v>-90.1</v>
      </c>
      <c r="J441" s="43">
        <f t="shared" si="71"/>
        <v>15665.5</v>
      </c>
    </row>
    <row r="442" spans="1:10" ht="12.75">
      <c r="A442" s="10" t="s">
        <v>207</v>
      </c>
      <c r="B442" s="53" t="s">
        <v>564</v>
      </c>
      <c r="C442" s="8" t="s">
        <v>245</v>
      </c>
      <c r="D442" s="1" t="s">
        <v>234</v>
      </c>
      <c r="E442" s="82"/>
      <c r="F442" s="7">
        <f>F443</f>
        <v>5255.6</v>
      </c>
      <c r="G442" s="7">
        <f>G443</f>
        <v>10000</v>
      </c>
      <c r="H442" s="43">
        <f t="shared" si="73"/>
        <v>15255.6</v>
      </c>
      <c r="I442" s="7">
        <f>I443</f>
        <v>-205</v>
      </c>
      <c r="J442" s="43">
        <f t="shared" si="71"/>
        <v>15050.6</v>
      </c>
    </row>
    <row r="443" spans="1:10" ht="33">
      <c r="A443" s="41" t="str">
        <f ca="1">IF(ISERROR(MATCH(E443,Код_КВР,0)),"",INDIRECT(ADDRESS(MATCH(E443,Код_КВР,0)+1,2,,,"КВР")))</f>
        <v>Предоставление субсидий бюджетным, автономным учреждениям и иным некоммерческим организациям</v>
      </c>
      <c r="B443" s="53" t="s">
        <v>564</v>
      </c>
      <c r="C443" s="8" t="s">
        <v>245</v>
      </c>
      <c r="D443" s="1" t="s">
        <v>234</v>
      </c>
      <c r="E443" s="82">
        <v>600</v>
      </c>
      <c r="F443" s="7">
        <f>F444+F446</f>
        <v>5255.6</v>
      </c>
      <c r="G443" s="7">
        <f>G444+G446</f>
        <v>10000</v>
      </c>
      <c r="H443" s="43">
        <f t="shared" si="73"/>
        <v>15255.6</v>
      </c>
      <c r="I443" s="7">
        <f>I444+I446</f>
        <v>-205</v>
      </c>
      <c r="J443" s="43">
        <f t="shared" si="71"/>
        <v>15050.6</v>
      </c>
    </row>
    <row r="444" spans="1:10" ht="12.75">
      <c r="A444" s="41" t="str">
        <f ca="1">IF(ISERROR(MATCH(E444,Код_КВР,0)),"",INDIRECT(ADDRESS(MATCH(E444,Код_КВР,0)+1,2,,,"КВР")))</f>
        <v>Субсидии автономным учреждениям</v>
      </c>
      <c r="B444" s="53" t="s">
        <v>564</v>
      </c>
      <c r="C444" s="8" t="s">
        <v>245</v>
      </c>
      <c r="D444" s="1" t="s">
        <v>234</v>
      </c>
      <c r="E444" s="82">
        <v>620</v>
      </c>
      <c r="F444" s="7">
        <f>F445</f>
        <v>5005.6</v>
      </c>
      <c r="G444" s="7">
        <f>G445</f>
        <v>0</v>
      </c>
      <c r="H444" s="43">
        <f t="shared" si="73"/>
        <v>5005.6</v>
      </c>
      <c r="I444" s="7">
        <f>I445</f>
        <v>-255</v>
      </c>
      <c r="J444" s="43">
        <f t="shared" si="71"/>
        <v>4750.6</v>
      </c>
    </row>
    <row r="445" spans="1:10" ht="12.75">
      <c r="A445" s="41" t="str">
        <f ca="1">IF(ISERROR(MATCH(E445,Код_КВР,0)),"",INDIRECT(ADDRESS(MATCH(E445,Код_КВР,0)+1,2,,,"КВР")))</f>
        <v>Субсидии автономным учреждениям на иные цели</v>
      </c>
      <c r="B445" s="53" t="s">
        <v>564</v>
      </c>
      <c r="C445" s="8" t="s">
        <v>245</v>
      </c>
      <c r="D445" s="1" t="s">
        <v>234</v>
      </c>
      <c r="E445" s="82">
        <v>622</v>
      </c>
      <c r="F445" s="7">
        <f>'прил.5'!G1087</f>
        <v>5005.6</v>
      </c>
      <c r="G445" s="7">
        <f>'прил.5'!H1087</f>
        <v>0</v>
      </c>
      <c r="H445" s="43">
        <f t="shared" si="73"/>
        <v>5005.6</v>
      </c>
      <c r="I445" s="7">
        <f>'прил.5'!J1087</f>
        <v>-255</v>
      </c>
      <c r="J445" s="43">
        <f t="shared" si="71"/>
        <v>4750.6</v>
      </c>
    </row>
    <row r="446" spans="1:10" ht="33">
      <c r="A446" s="41" t="str">
        <f ca="1">IF(ISERROR(MATCH(E446,Код_КВР,0)),"",INDIRECT(ADDRESS(MATCH(E446,Код_КВР,0)+1,2,,,"КВР")))</f>
        <v>Субсидии некоммерческим организациям (за исключением государственных (муниципальных) учреждений)</v>
      </c>
      <c r="B446" s="53" t="s">
        <v>564</v>
      </c>
      <c r="C446" s="8" t="s">
        <v>245</v>
      </c>
      <c r="D446" s="1" t="s">
        <v>234</v>
      </c>
      <c r="E446" s="82">
        <v>630</v>
      </c>
      <c r="F446" s="7">
        <f>'прил.5'!G1088</f>
        <v>250</v>
      </c>
      <c r="G446" s="7">
        <f>'прил.5'!H1088</f>
        <v>10000</v>
      </c>
      <c r="H446" s="43">
        <f t="shared" si="73"/>
        <v>10250</v>
      </c>
      <c r="I446" s="7">
        <f>'прил.5'!J1088</f>
        <v>50</v>
      </c>
      <c r="J446" s="43">
        <f t="shared" si="71"/>
        <v>10300</v>
      </c>
    </row>
    <row r="447" spans="1:10" ht="12.75">
      <c r="A447" s="10" t="s">
        <v>288</v>
      </c>
      <c r="B447" s="53" t="s">
        <v>564</v>
      </c>
      <c r="C447" s="8" t="s">
        <v>245</v>
      </c>
      <c r="D447" s="1" t="s">
        <v>235</v>
      </c>
      <c r="E447" s="82"/>
      <c r="F447" s="7">
        <f aca="true" t="shared" si="76" ref="F447:I449">F448</f>
        <v>500</v>
      </c>
      <c r="G447" s="7">
        <f t="shared" si="76"/>
        <v>0</v>
      </c>
      <c r="H447" s="43">
        <f t="shared" si="73"/>
        <v>500</v>
      </c>
      <c r="I447" s="7">
        <f t="shared" si="76"/>
        <v>114.9</v>
      </c>
      <c r="J447" s="43">
        <f t="shared" si="71"/>
        <v>614.9</v>
      </c>
    </row>
    <row r="448" spans="1:10" ht="33">
      <c r="A448" s="41" t="str">
        <f ca="1">IF(ISERROR(MATCH(E448,Код_КВР,0)),"",INDIRECT(ADDRESS(MATCH(E448,Код_КВР,0)+1,2,,,"КВР")))</f>
        <v>Предоставление субсидий бюджетным, автономным учреждениям и иным некоммерческим организациям</v>
      </c>
      <c r="B448" s="53" t="s">
        <v>564</v>
      </c>
      <c r="C448" s="8" t="s">
        <v>245</v>
      </c>
      <c r="D448" s="1" t="s">
        <v>235</v>
      </c>
      <c r="E448" s="82">
        <v>600</v>
      </c>
      <c r="F448" s="7">
        <f t="shared" si="76"/>
        <v>500</v>
      </c>
      <c r="G448" s="7">
        <f t="shared" si="76"/>
        <v>0</v>
      </c>
      <c r="H448" s="43">
        <f t="shared" si="73"/>
        <v>500</v>
      </c>
      <c r="I448" s="7">
        <f t="shared" si="76"/>
        <v>114.9</v>
      </c>
      <c r="J448" s="43">
        <f t="shared" si="71"/>
        <v>614.9</v>
      </c>
    </row>
    <row r="449" spans="1:10" ht="12.75">
      <c r="A449" s="41" t="str">
        <f ca="1">IF(ISERROR(MATCH(E449,Код_КВР,0)),"",INDIRECT(ADDRESS(MATCH(E449,Код_КВР,0)+1,2,,,"КВР")))</f>
        <v>Субсидии автономным учреждениям</v>
      </c>
      <c r="B449" s="53" t="s">
        <v>564</v>
      </c>
      <c r="C449" s="8" t="s">
        <v>245</v>
      </c>
      <c r="D449" s="1" t="s">
        <v>235</v>
      </c>
      <c r="E449" s="82">
        <v>620</v>
      </c>
      <c r="F449" s="7">
        <f t="shared" si="76"/>
        <v>500</v>
      </c>
      <c r="G449" s="7">
        <f t="shared" si="76"/>
        <v>0</v>
      </c>
      <c r="H449" s="43">
        <f t="shared" si="73"/>
        <v>500</v>
      </c>
      <c r="I449" s="7">
        <f t="shared" si="76"/>
        <v>114.9</v>
      </c>
      <c r="J449" s="43">
        <f t="shared" si="71"/>
        <v>614.9</v>
      </c>
    </row>
    <row r="450" spans="1:10" ht="12.75">
      <c r="A450" s="41" t="str">
        <f ca="1">IF(ISERROR(MATCH(E450,Код_КВР,0)),"",INDIRECT(ADDRESS(MATCH(E450,Код_КВР,0)+1,2,,,"КВР")))</f>
        <v>Субсидии автономным учреждениям на иные цели</v>
      </c>
      <c r="B450" s="53" t="s">
        <v>564</v>
      </c>
      <c r="C450" s="8" t="s">
        <v>245</v>
      </c>
      <c r="D450" s="1" t="s">
        <v>235</v>
      </c>
      <c r="E450" s="82">
        <v>622</v>
      </c>
      <c r="F450" s="7">
        <f>'прил.5'!G1099</f>
        <v>500</v>
      </c>
      <c r="G450" s="7">
        <f>'прил.5'!H1099</f>
        <v>0</v>
      </c>
      <c r="H450" s="43">
        <f t="shared" si="73"/>
        <v>500</v>
      </c>
      <c r="I450" s="7">
        <f>'прил.5'!J1099</f>
        <v>114.9</v>
      </c>
      <c r="J450" s="43">
        <f t="shared" si="71"/>
        <v>614.9</v>
      </c>
    </row>
    <row r="451" spans="1:10" ht="33">
      <c r="A451" s="41" t="str">
        <f ca="1">IF(ISERROR(MATCH(B451,Код_КЦСР,0)),"",INDIRECT(ADDRESS(MATCH(B451,Код_КЦСР,0)+1,2,,,"КЦСР")))</f>
        <v>Муниципальная программа «Развитие архивного дела» на 2013-2018 годы</v>
      </c>
      <c r="B451" s="53" t="s">
        <v>566</v>
      </c>
      <c r="C451" s="8"/>
      <c r="D451" s="1"/>
      <c r="E451" s="82"/>
      <c r="F451" s="7">
        <f>F452+F463</f>
        <v>13813.9</v>
      </c>
      <c r="G451" s="7">
        <f>G452+G463</f>
        <v>0</v>
      </c>
      <c r="H451" s="43">
        <f t="shared" si="73"/>
        <v>13813.9</v>
      </c>
      <c r="I451" s="7">
        <f>I452+I463</f>
        <v>0</v>
      </c>
      <c r="J451" s="43">
        <f t="shared" si="71"/>
        <v>13813.9</v>
      </c>
    </row>
    <row r="452" spans="1:10" ht="49.5">
      <c r="A452" s="41" t="str">
        <f ca="1">IF(ISERROR(MATCH(B452,Код_КЦСР,0)),"",INDIRECT(ADDRESS(MATCH(B452,Код_КЦСР,0)+1,2,,,"КЦСР")))</f>
        <v>Обеспечение сохранности документов Архивного фонда и других архивных документов и предоставление потребителям ретроспективной информации</v>
      </c>
      <c r="B452" s="53" t="s">
        <v>568</v>
      </c>
      <c r="C452" s="8"/>
      <c r="D452" s="1"/>
      <c r="E452" s="82"/>
      <c r="F452" s="7">
        <f>F453</f>
        <v>12741.9</v>
      </c>
      <c r="G452" s="7">
        <f>G453</f>
        <v>0</v>
      </c>
      <c r="H452" s="43">
        <f t="shared" si="73"/>
        <v>12741.9</v>
      </c>
      <c r="I452" s="7">
        <f>I453</f>
        <v>0</v>
      </c>
      <c r="J452" s="43">
        <f t="shared" si="71"/>
        <v>12741.9</v>
      </c>
    </row>
    <row r="453" spans="1:10" ht="12.75">
      <c r="A453" s="41" t="str">
        <f ca="1">IF(ISERROR(MATCH(C453,Код_Раздел,0)),"",INDIRECT(ADDRESS(MATCH(C453,Код_Раздел,0)+1,2,,,"Раздел")))</f>
        <v>Общегосударственные  вопросы</v>
      </c>
      <c r="B453" s="53" t="s">
        <v>568</v>
      </c>
      <c r="C453" s="8" t="s">
        <v>234</v>
      </c>
      <c r="D453" s="1"/>
      <c r="E453" s="82"/>
      <c r="F453" s="7">
        <f>F454</f>
        <v>12741.9</v>
      </c>
      <c r="G453" s="7">
        <f>G454</f>
        <v>0</v>
      </c>
      <c r="H453" s="43">
        <f t="shared" si="73"/>
        <v>12741.9</v>
      </c>
      <c r="I453" s="7">
        <f>I454</f>
        <v>0</v>
      </c>
      <c r="J453" s="43">
        <f t="shared" si="71"/>
        <v>12741.9</v>
      </c>
    </row>
    <row r="454" spans="1:10" ht="12.75">
      <c r="A454" s="10" t="s">
        <v>258</v>
      </c>
      <c r="B454" s="53" t="s">
        <v>568</v>
      </c>
      <c r="C454" s="8" t="s">
        <v>234</v>
      </c>
      <c r="D454" s="1" t="s">
        <v>211</v>
      </c>
      <c r="E454" s="82"/>
      <c r="F454" s="7">
        <f>F455+F457+F460</f>
        <v>12741.9</v>
      </c>
      <c r="G454" s="7">
        <f>G455+G457+G460</f>
        <v>0</v>
      </c>
      <c r="H454" s="43">
        <f t="shared" si="73"/>
        <v>12741.9</v>
      </c>
      <c r="I454" s="7">
        <f>I455+I457+I460</f>
        <v>0</v>
      </c>
      <c r="J454" s="43">
        <f t="shared" si="71"/>
        <v>12741.9</v>
      </c>
    </row>
    <row r="455" spans="1:10" ht="33">
      <c r="A455" s="41" t="str">
        <f aca="true" t="shared" si="77" ref="A455:A461">IF(ISERROR(MATCH(E455,Код_КВР,0)),"",INDIRECT(ADDRESS(MATCH(E455,Код_КВР,0)+1,2,,,"КВР")))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55" s="53" t="s">
        <v>568</v>
      </c>
      <c r="C455" s="8" t="s">
        <v>234</v>
      </c>
      <c r="D455" s="1" t="s">
        <v>211</v>
      </c>
      <c r="E455" s="82">
        <v>100</v>
      </c>
      <c r="F455" s="7">
        <f>F456</f>
        <v>6387</v>
      </c>
      <c r="G455" s="7">
        <f>G456</f>
        <v>0</v>
      </c>
      <c r="H455" s="43">
        <f t="shared" si="73"/>
        <v>6387</v>
      </c>
      <c r="I455" s="7">
        <f>I456</f>
        <v>0</v>
      </c>
      <c r="J455" s="43">
        <f t="shared" si="71"/>
        <v>6387</v>
      </c>
    </row>
    <row r="456" spans="1:10" ht="12.75">
      <c r="A456" s="41" t="str">
        <f ca="1" t="shared" si="77"/>
        <v>Расходы на выплаты персоналу казенных учреждений</v>
      </c>
      <c r="B456" s="53" t="s">
        <v>568</v>
      </c>
      <c r="C456" s="8" t="s">
        <v>234</v>
      </c>
      <c r="D456" s="1" t="s">
        <v>211</v>
      </c>
      <c r="E456" s="82">
        <v>110</v>
      </c>
      <c r="F456" s="7">
        <f>'прил.5'!G72</f>
        <v>6387</v>
      </c>
      <c r="G456" s="7">
        <f>'прил.5'!H72</f>
        <v>0</v>
      </c>
      <c r="H456" s="43">
        <f t="shared" si="73"/>
        <v>6387</v>
      </c>
      <c r="I456" s="7">
        <f>'прил.5'!J72</f>
        <v>0</v>
      </c>
      <c r="J456" s="43">
        <f t="shared" si="71"/>
        <v>6387</v>
      </c>
    </row>
    <row r="457" spans="1:10" ht="12.75">
      <c r="A457" s="41" t="str">
        <f ca="1" t="shared" si="77"/>
        <v>Закупка товаров, работ и услуг для муниципальных нужд</v>
      </c>
      <c r="B457" s="53" t="s">
        <v>568</v>
      </c>
      <c r="C457" s="8" t="s">
        <v>234</v>
      </c>
      <c r="D457" s="1" t="s">
        <v>211</v>
      </c>
      <c r="E457" s="82">
        <v>200</v>
      </c>
      <c r="F457" s="7">
        <f>F458</f>
        <v>4051.8</v>
      </c>
      <c r="G457" s="7">
        <f>G458</f>
        <v>0</v>
      </c>
      <c r="H457" s="43">
        <f t="shared" si="73"/>
        <v>4051.8</v>
      </c>
      <c r="I457" s="7">
        <f>I458</f>
        <v>0</v>
      </c>
      <c r="J457" s="43">
        <f t="shared" si="71"/>
        <v>4051.8</v>
      </c>
    </row>
    <row r="458" spans="1:10" ht="33">
      <c r="A458" s="41" t="str">
        <f ca="1" t="shared" si="77"/>
        <v>Иные закупки товаров, работ и услуг для обеспечения муниципальных нужд</v>
      </c>
      <c r="B458" s="53" t="s">
        <v>568</v>
      </c>
      <c r="C458" s="8" t="s">
        <v>234</v>
      </c>
      <c r="D458" s="1" t="s">
        <v>211</v>
      </c>
      <c r="E458" s="82">
        <v>240</v>
      </c>
      <c r="F458" s="7">
        <f>F459</f>
        <v>4051.8</v>
      </c>
      <c r="G458" s="7">
        <f>G459</f>
        <v>0</v>
      </c>
      <c r="H458" s="43">
        <f t="shared" si="73"/>
        <v>4051.8</v>
      </c>
      <c r="I458" s="7">
        <f>I459</f>
        <v>0</v>
      </c>
      <c r="J458" s="43">
        <f t="shared" si="71"/>
        <v>4051.8</v>
      </c>
    </row>
    <row r="459" spans="1:10" ht="33">
      <c r="A459" s="41" t="str">
        <f ca="1" t="shared" si="77"/>
        <v xml:space="preserve">Прочая закупка товаров, работ и услуг для обеспечения муниципальных нужд         </v>
      </c>
      <c r="B459" s="53" t="s">
        <v>568</v>
      </c>
      <c r="C459" s="8" t="s">
        <v>234</v>
      </c>
      <c r="D459" s="1" t="s">
        <v>211</v>
      </c>
      <c r="E459" s="82">
        <v>244</v>
      </c>
      <c r="F459" s="7">
        <f>'прил.5'!G75</f>
        <v>4051.8</v>
      </c>
      <c r="G459" s="7">
        <f>'прил.5'!H75</f>
        <v>0</v>
      </c>
      <c r="H459" s="43">
        <f t="shared" si="73"/>
        <v>4051.8</v>
      </c>
      <c r="I459" s="7">
        <f>'прил.5'!J75</f>
        <v>0</v>
      </c>
      <c r="J459" s="43">
        <f t="shared" si="71"/>
        <v>4051.8</v>
      </c>
    </row>
    <row r="460" spans="1:10" ht="12.75">
      <c r="A460" s="41" t="str">
        <f ca="1" t="shared" si="77"/>
        <v>Иные бюджетные ассигнования</v>
      </c>
      <c r="B460" s="53" t="s">
        <v>568</v>
      </c>
      <c r="C460" s="8" t="s">
        <v>234</v>
      </c>
      <c r="D460" s="1" t="s">
        <v>211</v>
      </c>
      <c r="E460" s="82">
        <v>800</v>
      </c>
      <c r="F460" s="7">
        <f>F461</f>
        <v>2303.1</v>
      </c>
      <c r="G460" s="7">
        <f>G461</f>
        <v>0</v>
      </c>
      <c r="H460" s="43">
        <f t="shared" si="73"/>
        <v>2303.1</v>
      </c>
      <c r="I460" s="7">
        <f>I461</f>
        <v>0</v>
      </c>
      <c r="J460" s="43">
        <f t="shared" si="71"/>
        <v>2303.1</v>
      </c>
    </row>
    <row r="461" spans="1:10" ht="12.75">
      <c r="A461" s="41" t="str">
        <f ca="1" t="shared" si="77"/>
        <v>Уплата налогов, сборов и иных платежей</v>
      </c>
      <c r="B461" s="53" t="s">
        <v>568</v>
      </c>
      <c r="C461" s="8" t="s">
        <v>234</v>
      </c>
      <c r="D461" s="1" t="s">
        <v>211</v>
      </c>
      <c r="E461" s="82">
        <v>850</v>
      </c>
      <c r="F461" s="7">
        <f>F462</f>
        <v>2303.1</v>
      </c>
      <c r="G461" s="7">
        <f>G462</f>
        <v>0</v>
      </c>
      <c r="H461" s="43">
        <f t="shared" si="73"/>
        <v>2303.1</v>
      </c>
      <c r="I461" s="7">
        <f>I462</f>
        <v>0</v>
      </c>
      <c r="J461" s="43">
        <f t="shared" si="71"/>
        <v>2303.1</v>
      </c>
    </row>
    <row r="462" spans="1:10" ht="12.75">
      <c r="A462" s="41" t="str">
        <f ca="1">IF(ISERROR(MATCH(E462,Код_КВР,0)),"",INDIRECT(ADDRESS(MATCH(E462,Код_КВР,0)+1,2,,,"КВР")))</f>
        <v>Уплата налога на имущество организаций и земельного налога</v>
      </c>
      <c r="B462" s="53" t="s">
        <v>568</v>
      </c>
      <c r="C462" s="8" t="s">
        <v>234</v>
      </c>
      <c r="D462" s="1" t="s">
        <v>211</v>
      </c>
      <c r="E462" s="82">
        <v>851</v>
      </c>
      <c r="F462" s="7">
        <f>'прил.5'!G78</f>
        <v>2303.1</v>
      </c>
      <c r="G462" s="7">
        <f>'прил.5'!H78</f>
        <v>0</v>
      </c>
      <c r="H462" s="43">
        <f t="shared" si="73"/>
        <v>2303.1</v>
      </c>
      <c r="I462" s="7">
        <f>'прил.5'!J78</f>
        <v>0</v>
      </c>
      <c r="J462" s="43">
        <f t="shared" si="71"/>
        <v>2303.1</v>
      </c>
    </row>
    <row r="463" spans="1:10" ht="105" customHeight="1">
      <c r="A463" s="41" t="str">
        <f ca="1">IF(ISERROR(MATCH(B463,Код_КЦСР,0)),"",INDIRECT(ADDRESS(MATCH(B463,Код_КЦСР,0)+1,2,,,"КЦСР")))</f>
        <v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v>
      </c>
      <c r="B463" s="82" t="s">
        <v>408</v>
      </c>
      <c r="C463" s="8"/>
      <c r="D463" s="1"/>
      <c r="E463" s="82"/>
      <c r="F463" s="7">
        <f>F464</f>
        <v>1072</v>
      </c>
      <c r="G463" s="7">
        <f>G464</f>
        <v>0</v>
      </c>
      <c r="H463" s="43">
        <f t="shared" si="73"/>
        <v>1072</v>
      </c>
      <c r="I463" s="7">
        <f>I464</f>
        <v>0</v>
      </c>
      <c r="J463" s="43">
        <f t="shared" si="71"/>
        <v>1072</v>
      </c>
    </row>
    <row r="464" spans="1:10" ht="12.75">
      <c r="A464" s="41" t="str">
        <f ca="1">IF(ISERROR(MATCH(C464,Код_Раздел,0)),"",INDIRECT(ADDRESS(MATCH(C464,Код_Раздел,0)+1,2,,,"Раздел")))</f>
        <v>Общегосударственные  вопросы</v>
      </c>
      <c r="B464" s="82" t="s">
        <v>408</v>
      </c>
      <c r="C464" s="8" t="s">
        <v>234</v>
      </c>
      <c r="D464" s="1"/>
      <c r="E464" s="82"/>
      <c r="F464" s="7">
        <f>F465</f>
        <v>1072</v>
      </c>
      <c r="G464" s="7">
        <f>G465</f>
        <v>0</v>
      </c>
      <c r="H464" s="43">
        <f t="shared" si="73"/>
        <v>1072</v>
      </c>
      <c r="I464" s="7">
        <f>I465</f>
        <v>0</v>
      </c>
      <c r="J464" s="43">
        <f t="shared" si="71"/>
        <v>1072</v>
      </c>
    </row>
    <row r="465" spans="1:10" ht="12.75">
      <c r="A465" s="10" t="s">
        <v>258</v>
      </c>
      <c r="B465" s="82" t="s">
        <v>408</v>
      </c>
      <c r="C465" s="8" t="s">
        <v>234</v>
      </c>
      <c r="D465" s="1" t="s">
        <v>211</v>
      </c>
      <c r="E465" s="82"/>
      <c r="F465" s="7">
        <f>F466+F468</f>
        <v>1072</v>
      </c>
      <c r="G465" s="7">
        <f>G466+G468</f>
        <v>0</v>
      </c>
      <c r="H465" s="43">
        <f t="shared" si="73"/>
        <v>1072</v>
      </c>
      <c r="I465" s="7">
        <f>I466+I468</f>
        <v>0</v>
      </c>
      <c r="J465" s="43">
        <f t="shared" si="71"/>
        <v>1072</v>
      </c>
    </row>
    <row r="466" spans="1:10" ht="33">
      <c r="A466" s="41" t="str">
        <f ca="1">IF(ISERROR(MATCH(E466,Код_КВР,0)),"",INDIRECT(ADDRESS(MATCH(E466,Код_КВР,0)+1,2,,,"КВР")))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66" s="82" t="s">
        <v>408</v>
      </c>
      <c r="C466" s="8" t="s">
        <v>234</v>
      </c>
      <c r="D466" s="1" t="s">
        <v>211</v>
      </c>
      <c r="E466" s="82">
        <v>100</v>
      </c>
      <c r="F466" s="7">
        <f>F467</f>
        <v>305.2</v>
      </c>
      <c r="G466" s="7">
        <f>G467</f>
        <v>0</v>
      </c>
      <c r="H466" s="43">
        <f t="shared" si="73"/>
        <v>305.2</v>
      </c>
      <c r="I466" s="7">
        <f>I467</f>
        <v>0</v>
      </c>
      <c r="J466" s="43">
        <f t="shared" si="71"/>
        <v>305.2</v>
      </c>
    </row>
    <row r="467" spans="1:10" ht="12.75">
      <c r="A467" s="41" t="str">
        <f ca="1">IF(ISERROR(MATCH(E467,Код_КВР,0)),"",INDIRECT(ADDRESS(MATCH(E467,Код_КВР,0)+1,2,,,"КВР")))</f>
        <v>Расходы на выплаты персоналу казенных учреждений</v>
      </c>
      <c r="B467" s="82" t="s">
        <v>408</v>
      </c>
      <c r="C467" s="8" t="s">
        <v>234</v>
      </c>
      <c r="D467" s="1" t="s">
        <v>211</v>
      </c>
      <c r="E467" s="82">
        <v>110</v>
      </c>
      <c r="F467" s="7">
        <f>'прил.5'!G81</f>
        <v>305.2</v>
      </c>
      <c r="G467" s="7">
        <f>'прил.5'!H81</f>
        <v>0</v>
      </c>
      <c r="H467" s="43">
        <f t="shared" si="73"/>
        <v>305.2</v>
      </c>
      <c r="I467" s="7">
        <f>'прил.5'!J81</f>
        <v>0</v>
      </c>
      <c r="J467" s="43">
        <f t="shared" si="71"/>
        <v>305.2</v>
      </c>
    </row>
    <row r="468" spans="1:10" ht="12.75">
      <c r="A468" s="41" t="str">
        <f ca="1">IF(ISERROR(MATCH(E468,Код_КВР,0)),"",INDIRECT(ADDRESS(MATCH(E468,Код_КВР,0)+1,2,,,"КВР")))</f>
        <v>Закупка товаров, работ и услуг для муниципальных нужд</v>
      </c>
      <c r="B468" s="82" t="s">
        <v>408</v>
      </c>
      <c r="C468" s="8" t="s">
        <v>234</v>
      </c>
      <c r="D468" s="1" t="s">
        <v>211</v>
      </c>
      <c r="E468" s="82">
        <v>200</v>
      </c>
      <c r="F468" s="7">
        <f>F469</f>
        <v>766.8</v>
      </c>
      <c r="G468" s="7">
        <f>G469</f>
        <v>0</v>
      </c>
      <c r="H468" s="43">
        <f t="shared" si="73"/>
        <v>766.8</v>
      </c>
      <c r="I468" s="7">
        <f>I469</f>
        <v>0</v>
      </c>
      <c r="J468" s="43">
        <f t="shared" si="71"/>
        <v>766.8</v>
      </c>
    </row>
    <row r="469" spans="1:10" ht="33">
      <c r="A469" s="41" t="str">
        <f ca="1">IF(ISERROR(MATCH(E469,Код_КВР,0)),"",INDIRECT(ADDRESS(MATCH(E469,Код_КВР,0)+1,2,,,"КВР")))</f>
        <v>Иные закупки товаров, работ и услуг для обеспечения муниципальных нужд</v>
      </c>
      <c r="B469" s="82" t="s">
        <v>408</v>
      </c>
      <c r="C469" s="8" t="s">
        <v>234</v>
      </c>
      <c r="D469" s="1" t="s">
        <v>211</v>
      </c>
      <c r="E469" s="82">
        <v>240</v>
      </c>
      <c r="F469" s="7">
        <f>F470</f>
        <v>766.8</v>
      </c>
      <c r="G469" s="7">
        <f>G470</f>
        <v>0</v>
      </c>
      <c r="H469" s="43">
        <f t="shared" si="73"/>
        <v>766.8</v>
      </c>
      <c r="I469" s="7">
        <f>I470</f>
        <v>0</v>
      </c>
      <c r="J469" s="43">
        <f aca="true" t="shared" si="78" ref="J469:J532">H469+I469</f>
        <v>766.8</v>
      </c>
    </row>
    <row r="470" spans="1:10" ht="33">
      <c r="A470" s="41" t="str">
        <f ca="1">IF(ISERROR(MATCH(E470,Код_КВР,0)),"",INDIRECT(ADDRESS(MATCH(E470,Код_КВР,0)+1,2,,,"КВР")))</f>
        <v xml:space="preserve">Прочая закупка товаров, работ и услуг для обеспечения муниципальных нужд         </v>
      </c>
      <c r="B470" s="82" t="s">
        <v>408</v>
      </c>
      <c r="C470" s="8" t="s">
        <v>234</v>
      </c>
      <c r="D470" s="1" t="s">
        <v>211</v>
      </c>
      <c r="E470" s="82">
        <v>244</v>
      </c>
      <c r="F470" s="7">
        <f>'прил.5'!G84</f>
        <v>766.8</v>
      </c>
      <c r="G470" s="7">
        <f>'прил.5'!H84</f>
        <v>0</v>
      </c>
      <c r="H470" s="43">
        <f t="shared" si="73"/>
        <v>766.8</v>
      </c>
      <c r="I470" s="7">
        <f>'прил.5'!J84</f>
        <v>0</v>
      </c>
      <c r="J470" s="43">
        <f t="shared" si="78"/>
        <v>766.8</v>
      </c>
    </row>
    <row r="471" spans="1:10" ht="33">
      <c r="A471" s="41" t="str">
        <f ca="1">IF(ISERROR(MATCH(B471,Код_КЦСР,0)),"",INDIRECT(ADDRESS(MATCH(B471,Код_КЦСР,0)+1,2,,,"КЦСР")))</f>
        <v>Муниципальная программа «Охрана окружающей среды» на 2013-2022 годы</v>
      </c>
      <c r="B471" s="55" t="s">
        <v>570</v>
      </c>
      <c r="C471" s="8"/>
      <c r="D471" s="1"/>
      <c r="E471" s="82"/>
      <c r="F471" s="7">
        <f>F472+F478+F489+F495</f>
        <v>5500</v>
      </c>
      <c r="G471" s="7">
        <f>G472+G478+G489+G495</f>
        <v>0</v>
      </c>
      <c r="H471" s="43">
        <f t="shared" si="73"/>
        <v>5500</v>
      </c>
      <c r="I471" s="7">
        <f>I472+I478+I489+I495</f>
        <v>0</v>
      </c>
      <c r="J471" s="43">
        <f t="shared" si="78"/>
        <v>5500</v>
      </c>
    </row>
    <row r="472" spans="1:10" ht="33">
      <c r="A472" s="41" t="str">
        <f ca="1">IF(ISERROR(MATCH(B472,Код_КЦСР,0)),"",INDIRECT(ADDRESS(MATCH(B472,Код_КЦСР,0)+1,2,,,"КЦСР")))</f>
        <v>Сбор и анализ информации о факторах окружающей среды и оценка их влияния на здоровье населения</v>
      </c>
      <c r="B472" s="55" t="s">
        <v>572</v>
      </c>
      <c r="C472" s="8"/>
      <c r="D472" s="1"/>
      <c r="E472" s="82"/>
      <c r="F472" s="7">
        <f aca="true" t="shared" si="79" ref="F472:I476">F473</f>
        <v>4795</v>
      </c>
      <c r="G472" s="7">
        <f t="shared" si="79"/>
        <v>0</v>
      </c>
      <c r="H472" s="43">
        <f t="shared" si="73"/>
        <v>4795</v>
      </c>
      <c r="I472" s="7">
        <f t="shared" si="79"/>
        <v>0</v>
      </c>
      <c r="J472" s="43">
        <f t="shared" si="78"/>
        <v>4795</v>
      </c>
    </row>
    <row r="473" spans="1:10" ht="12.75">
      <c r="A473" s="41" t="str">
        <f ca="1">IF(ISERROR(MATCH(C473,Код_Раздел,0)),"",INDIRECT(ADDRESS(MATCH(C473,Код_Раздел,0)+1,2,,,"Раздел")))</f>
        <v>Охрана окружающей среды</v>
      </c>
      <c r="B473" s="55" t="s">
        <v>572</v>
      </c>
      <c r="C473" s="8" t="s">
        <v>238</v>
      </c>
      <c r="D473" s="1"/>
      <c r="E473" s="82"/>
      <c r="F473" s="7">
        <f t="shared" si="79"/>
        <v>4795</v>
      </c>
      <c r="G473" s="7">
        <f t="shared" si="79"/>
        <v>0</v>
      </c>
      <c r="H473" s="43">
        <f t="shared" si="73"/>
        <v>4795</v>
      </c>
      <c r="I473" s="7">
        <f t="shared" si="79"/>
        <v>0</v>
      </c>
      <c r="J473" s="43">
        <f t="shared" si="78"/>
        <v>4795</v>
      </c>
    </row>
    <row r="474" spans="1:10" ht="12.75">
      <c r="A474" s="10" t="s">
        <v>276</v>
      </c>
      <c r="B474" s="55" t="s">
        <v>572</v>
      </c>
      <c r="C474" s="8" t="s">
        <v>238</v>
      </c>
      <c r="D474" s="1" t="s">
        <v>242</v>
      </c>
      <c r="E474" s="82"/>
      <c r="F474" s="7">
        <f t="shared" si="79"/>
        <v>4795</v>
      </c>
      <c r="G474" s="7">
        <f t="shared" si="79"/>
        <v>0</v>
      </c>
      <c r="H474" s="43">
        <f t="shared" si="73"/>
        <v>4795</v>
      </c>
      <c r="I474" s="7">
        <f t="shared" si="79"/>
        <v>0</v>
      </c>
      <c r="J474" s="43">
        <f t="shared" si="78"/>
        <v>4795</v>
      </c>
    </row>
    <row r="475" spans="1:10" ht="12.75">
      <c r="A475" s="41" t="str">
        <f ca="1">IF(ISERROR(MATCH(E475,Код_КВР,0)),"",INDIRECT(ADDRESS(MATCH(E475,Код_КВР,0)+1,2,,,"КВР")))</f>
        <v>Закупка товаров, работ и услуг для муниципальных нужд</v>
      </c>
      <c r="B475" s="55" t="s">
        <v>572</v>
      </c>
      <c r="C475" s="8" t="s">
        <v>238</v>
      </c>
      <c r="D475" s="1" t="s">
        <v>242</v>
      </c>
      <c r="E475" s="82">
        <v>200</v>
      </c>
      <c r="F475" s="7">
        <f t="shared" si="79"/>
        <v>4795</v>
      </c>
      <c r="G475" s="7">
        <f t="shared" si="79"/>
        <v>0</v>
      </c>
      <c r="H475" s="43">
        <f t="shared" si="73"/>
        <v>4795</v>
      </c>
      <c r="I475" s="7">
        <f t="shared" si="79"/>
        <v>0</v>
      </c>
      <c r="J475" s="43">
        <f t="shared" si="78"/>
        <v>4795</v>
      </c>
    </row>
    <row r="476" spans="1:10" ht="33">
      <c r="A476" s="41" t="str">
        <f ca="1">IF(ISERROR(MATCH(E476,Код_КВР,0)),"",INDIRECT(ADDRESS(MATCH(E476,Код_КВР,0)+1,2,,,"КВР")))</f>
        <v>Иные закупки товаров, работ и услуг для обеспечения муниципальных нужд</v>
      </c>
      <c r="B476" s="55" t="s">
        <v>572</v>
      </c>
      <c r="C476" s="8" t="s">
        <v>238</v>
      </c>
      <c r="D476" s="1" t="s">
        <v>242</v>
      </c>
      <c r="E476" s="82">
        <v>240</v>
      </c>
      <c r="F476" s="7">
        <f t="shared" si="79"/>
        <v>4795</v>
      </c>
      <c r="G476" s="7">
        <f t="shared" si="79"/>
        <v>0</v>
      </c>
      <c r="H476" s="43">
        <f t="shared" si="73"/>
        <v>4795</v>
      </c>
      <c r="I476" s="7">
        <f t="shared" si="79"/>
        <v>0</v>
      </c>
      <c r="J476" s="43">
        <f t="shared" si="78"/>
        <v>4795</v>
      </c>
    </row>
    <row r="477" spans="1:10" ht="33">
      <c r="A477" s="41" t="str">
        <f ca="1">IF(ISERROR(MATCH(E477,Код_КВР,0)),"",INDIRECT(ADDRESS(MATCH(E477,Код_КВР,0)+1,2,,,"КВР")))</f>
        <v xml:space="preserve">Прочая закупка товаров, работ и услуг для обеспечения муниципальных нужд         </v>
      </c>
      <c r="B477" s="55" t="s">
        <v>572</v>
      </c>
      <c r="C477" s="8" t="s">
        <v>238</v>
      </c>
      <c r="D477" s="1" t="s">
        <v>242</v>
      </c>
      <c r="E477" s="82">
        <v>244</v>
      </c>
      <c r="F477" s="7">
        <f>'прил.5'!G1422</f>
        <v>4795</v>
      </c>
      <c r="G477" s="7">
        <f>'прил.5'!H1422</f>
        <v>0</v>
      </c>
      <c r="H477" s="43">
        <f aca="true" t="shared" si="80" ref="H477:H540">F477+G477</f>
        <v>4795</v>
      </c>
      <c r="I477" s="7">
        <f>'прил.5'!J1422</f>
        <v>0</v>
      </c>
      <c r="J477" s="43">
        <f t="shared" si="78"/>
        <v>4795</v>
      </c>
    </row>
    <row r="478" spans="1:10" ht="33">
      <c r="A478" s="41" t="str">
        <f ca="1">IF(ISERROR(MATCH(B478,Код_КЦСР,0)),"",INDIRECT(ADDRESS(MATCH(B478,Код_КЦСР,0)+1,2,,,"КЦСР")))</f>
        <v>Организация мероприятий по экологическому образованию и воспитанию населения</v>
      </c>
      <c r="B478" s="55" t="s">
        <v>574</v>
      </c>
      <c r="C478" s="8"/>
      <c r="D478" s="1"/>
      <c r="E478" s="82"/>
      <c r="F478" s="7">
        <f>F479+F484</f>
        <v>475</v>
      </c>
      <c r="G478" s="7">
        <f>G479+G484</f>
        <v>0</v>
      </c>
      <c r="H478" s="43">
        <f t="shared" si="80"/>
        <v>475</v>
      </c>
      <c r="I478" s="7">
        <f>I479+I484</f>
        <v>0</v>
      </c>
      <c r="J478" s="43">
        <f t="shared" si="78"/>
        <v>475</v>
      </c>
    </row>
    <row r="479" spans="1:10" ht="12.75">
      <c r="A479" s="41" t="str">
        <f ca="1">IF(ISERROR(MATCH(C479,Код_Раздел,0)),"",INDIRECT(ADDRESS(MATCH(C479,Код_Раздел,0)+1,2,,,"Раздел")))</f>
        <v>Образование</v>
      </c>
      <c r="B479" s="55" t="s">
        <v>574</v>
      </c>
      <c r="C479" s="8" t="s">
        <v>216</v>
      </c>
      <c r="D479" s="1"/>
      <c r="E479" s="82"/>
      <c r="F479" s="7">
        <f aca="true" t="shared" si="81" ref="F479:I482">F480</f>
        <v>465</v>
      </c>
      <c r="G479" s="7">
        <f t="shared" si="81"/>
        <v>0</v>
      </c>
      <c r="H479" s="43">
        <f t="shared" si="80"/>
        <v>465</v>
      </c>
      <c r="I479" s="7">
        <f t="shared" si="81"/>
        <v>0</v>
      </c>
      <c r="J479" s="43">
        <f t="shared" si="78"/>
        <v>465</v>
      </c>
    </row>
    <row r="480" spans="1:10" ht="12.75">
      <c r="A480" s="10" t="s">
        <v>272</v>
      </c>
      <c r="B480" s="55" t="s">
        <v>574</v>
      </c>
      <c r="C480" s="8" t="s">
        <v>216</v>
      </c>
      <c r="D480" s="1" t="s">
        <v>240</v>
      </c>
      <c r="E480" s="82"/>
      <c r="F480" s="7">
        <f t="shared" si="81"/>
        <v>465</v>
      </c>
      <c r="G480" s="7">
        <f t="shared" si="81"/>
        <v>0</v>
      </c>
      <c r="H480" s="43">
        <f t="shared" si="80"/>
        <v>465</v>
      </c>
      <c r="I480" s="7">
        <f t="shared" si="81"/>
        <v>0</v>
      </c>
      <c r="J480" s="43">
        <f t="shared" si="78"/>
        <v>465</v>
      </c>
    </row>
    <row r="481" spans="1:10" ht="33">
      <c r="A481" s="41" t="str">
        <f ca="1">IF(ISERROR(MATCH(E481,Код_КВР,0)),"",INDIRECT(ADDRESS(MATCH(E481,Код_КВР,0)+1,2,,,"КВР")))</f>
        <v>Предоставление субсидий бюджетным, автономным учреждениям и иным некоммерческим организациям</v>
      </c>
      <c r="B481" s="55" t="s">
        <v>574</v>
      </c>
      <c r="C481" s="8" t="s">
        <v>216</v>
      </c>
      <c r="D481" s="1" t="s">
        <v>240</v>
      </c>
      <c r="E481" s="82">
        <v>600</v>
      </c>
      <c r="F481" s="7">
        <f t="shared" si="81"/>
        <v>465</v>
      </c>
      <c r="G481" s="7">
        <f t="shared" si="81"/>
        <v>0</v>
      </c>
      <c r="H481" s="43">
        <f t="shared" si="80"/>
        <v>465</v>
      </c>
      <c r="I481" s="7">
        <f t="shared" si="81"/>
        <v>0</v>
      </c>
      <c r="J481" s="43">
        <f t="shared" si="78"/>
        <v>465</v>
      </c>
    </row>
    <row r="482" spans="1:10" ht="12.75">
      <c r="A482" s="41" t="str">
        <f ca="1">IF(ISERROR(MATCH(E482,Код_КВР,0)),"",INDIRECT(ADDRESS(MATCH(E482,Код_КВР,0)+1,2,,,"КВР")))</f>
        <v>Субсидии бюджетным учреждениям</v>
      </c>
      <c r="B482" s="55" t="s">
        <v>574</v>
      </c>
      <c r="C482" s="8" t="s">
        <v>216</v>
      </c>
      <c r="D482" s="1" t="s">
        <v>240</v>
      </c>
      <c r="E482" s="82">
        <v>610</v>
      </c>
      <c r="F482" s="7">
        <f t="shared" si="81"/>
        <v>465</v>
      </c>
      <c r="G482" s="7">
        <f t="shared" si="81"/>
        <v>0</v>
      </c>
      <c r="H482" s="43">
        <f t="shared" si="80"/>
        <v>465</v>
      </c>
      <c r="I482" s="7">
        <f t="shared" si="81"/>
        <v>0</v>
      </c>
      <c r="J482" s="43">
        <f t="shared" si="78"/>
        <v>465</v>
      </c>
    </row>
    <row r="483" spans="1:10" ht="12.75">
      <c r="A483" s="41" t="str">
        <f ca="1">IF(ISERROR(MATCH(E483,Код_КВР,0)),"",INDIRECT(ADDRESS(MATCH(E483,Код_КВР,0)+1,2,,,"КВР")))</f>
        <v>Субсидии бюджетным учреждениям на иные цели</v>
      </c>
      <c r="B483" s="55" t="s">
        <v>574</v>
      </c>
      <c r="C483" s="8" t="s">
        <v>216</v>
      </c>
      <c r="D483" s="1" t="s">
        <v>240</v>
      </c>
      <c r="E483" s="82">
        <v>612</v>
      </c>
      <c r="F483" s="7">
        <f>'прил.5'!G668</f>
        <v>465</v>
      </c>
      <c r="G483" s="7">
        <f>'прил.5'!H668</f>
        <v>0</v>
      </c>
      <c r="H483" s="43">
        <f t="shared" si="80"/>
        <v>465</v>
      </c>
      <c r="I483" s="7">
        <f>'прил.5'!J668</f>
        <v>0</v>
      </c>
      <c r="J483" s="43">
        <f t="shared" si="78"/>
        <v>465</v>
      </c>
    </row>
    <row r="484" spans="1:10" ht="12.75">
      <c r="A484" s="41" t="str">
        <f ca="1">IF(ISERROR(MATCH(C484,Код_Раздел,0)),"",INDIRECT(ADDRESS(MATCH(C484,Код_Раздел,0)+1,2,,,"Раздел")))</f>
        <v>Культура, кинематография</v>
      </c>
      <c r="B484" s="55" t="s">
        <v>574</v>
      </c>
      <c r="C484" s="8" t="s">
        <v>243</v>
      </c>
      <c r="D484" s="1"/>
      <c r="E484" s="82"/>
      <c r="F484" s="7">
        <f aca="true" t="shared" si="82" ref="F484:I487">F485</f>
        <v>10</v>
      </c>
      <c r="G484" s="7">
        <f t="shared" si="82"/>
        <v>0</v>
      </c>
      <c r="H484" s="43">
        <f t="shared" si="80"/>
        <v>10</v>
      </c>
      <c r="I484" s="7">
        <f t="shared" si="82"/>
        <v>0</v>
      </c>
      <c r="J484" s="43">
        <f t="shared" si="78"/>
        <v>10</v>
      </c>
    </row>
    <row r="485" spans="1:10" ht="12.75">
      <c r="A485" s="10" t="s">
        <v>184</v>
      </c>
      <c r="B485" s="55" t="s">
        <v>574</v>
      </c>
      <c r="C485" s="8" t="s">
        <v>243</v>
      </c>
      <c r="D485" s="1" t="s">
        <v>237</v>
      </c>
      <c r="E485" s="82"/>
      <c r="F485" s="7">
        <f t="shared" si="82"/>
        <v>10</v>
      </c>
      <c r="G485" s="7">
        <f t="shared" si="82"/>
        <v>0</v>
      </c>
      <c r="H485" s="43">
        <f t="shared" si="80"/>
        <v>10</v>
      </c>
      <c r="I485" s="7">
        <f t="shared" si="82"/>
        <v>0</v>
      </c>
      <c r="J485" s="43">
        <f t="shared" si="78"/>
        <v>10</v>
      </c>
    </row>
    <row r="486" spans="1:10" ht="33">
      <c r="A486" s="41" t="str">
        <f ca="1">IF(ISERROR(MATCH(E486,Код_КВР,0)),"",INDIRECT(ADDRESS(MATCH(E486,Код_КВР,0)+1,2,,,"КВР")))</f>
        <v>Предоставление субсидий бюджетным, автономным учреждениям и иным некоммерческим организациям</v>
      </c>
      <c r="B486" s="55" t="s">
        <v>574</v>
      </c>
      <c r="C486" s="8" t="s">
        <v>243</v>
      </c>
      <c r="D486" s="1" t="s">
        <v>237</v>
      </c>
      <c r="E486" s="82">
        <v>600</v>
      </c>
      <c r="F486" s="7">
        <f t="shared" si="82"/>
        <v>10</v>
      </c>
      <c r="G486" s="7">
        <f t="shared" si="82"/>
        <v>0</v>
      </c>
      <c r="H486" s="43">
        <f t="shared" si="80"/>
        <v>10</v>
      </c>
      <c r="I486" s="7">
        <f t="shared" si="82"/>
        <v>0</v>
      </c>
      <c r="J486" s="43">
        <f t="shared" si="78"/>
        <v>10</v>
      </c>
    </row>
    <row r="487" spans="1:10" ht="12.75">
      <c r="A487" s="41" t="str">
        <f ca="1">IF(ISERROR(MATCH(E487,Код_КВР,0)),"",INDIRECT(ADDRESS(MATCH(E487,Код_КВР,0)+1,2,,,"КВР")))</f>
        <v>Субсидии бюджетным учреждениям</v>
      </c>
      <c r="B487" s="55" t="s">
        <v>574</v>
      </c>
      <c r="C487" s="8" t="s">
        <v>243</v>
      </c>
      <c r="D487" s="1" t="s">
        <v>237</v>
      </c>
      <c r="E487" s="82">
        <v>610</v>
      </c>
      <c r="F487" s="7">
        <f t="shared" si="82"/>
        <v>10</v>
      </c>
      <c r="G487" s="7">
        <f t="shared" si="82"/>
        <v>0</v>
      </c>
      <c r="H487" s="43">
        <f t="shared" si="80"/>
        <v>10</v>
      </c>
      <c r="I487" s="7">
        <f t="shared" si="82"/>
        <v>0</v>
      </c>
      <c r="J487" s="43">
        <f t="shared" si="78"/>
        <v>10</v>
      </c>
    </row>
    <row r="488" spans="1:10" ht="12.75">
      <c r="A488" s="41" t="str">
        <f ca="1">IF(ISERROR(MATCH(E488,Код_КВР,0)),"",INDIRECT(ADDRESS(MATCH(E488,Код_КВР,0)+1,2,,,"КВР")))</f>
        <v>Субсидии бюджетным учреждениям на иные цели</v>
      </c>
      <c r="B488" s="55" t="s">
        <v>574</v>
      </c>
      <c r="C488" s="8" t="s">
        <v>243</v>
      </c>
      <c r="D488" s="1" t="s">
        <v>237</v>
      </c>
      <c r="E488" s="82">
        <v>612</v>
      </c>
      <c r="F488" s="7">
        <f>'прил.5'!G979</f>
        <v>10</v>
      </c>
      <c r="G488" s="7">
        <f>'прил.5'!H979</f>
        <v>0</v>
      </c>
      <c r="H488" s="43">
        <f t="shared" si="80"/>
        <v>10</v>
      </c>
      <c r="I488" s="7">
        <f>'прил.5'!J979</f>
        <v>0</v>
      </c>
      <c r="J488" s="43">
        <f t="shared" si="78"/>
        <v>10</v>
      </c>
    </row>
    <row r="489" spans="1:10" ht="33">
      <c r="A489" s="41" t="str">
        <f ca="1">IF(ISERROR(MATCH(B489,Код_КЦСР,0)),"",INDIRECT(ADDRESS(MATCH(B489,Код_КЦСР,0)+1,2,,,"КЦСР")))</f>
        <v>Оборудование основных помещений МБДОУ бактерицидными лампами</v>
      </c>
      <c r="B489" s="55" t="s">
        <v>576</v>
      </c>
      <c r="C489" s="8"/>
      <c r="D489" s="1"/>
      <c r="E489" s="82"/>
      <c r="F489" s="7">
        <f aca="true" t="shared" si="83" ref="F489:I493">F490</f>
        <v>30</v>
      </c>
      <c r="G489" s="7">
        <f t="shared" si="83"/>
        <v>0</v>
      </c>
      <c r="H489" s="43">
        <f t="shared" si="80"/>
        <v>30</v>
      </c>
      <c r="I489" s="7">
        <f t="shared" si="83"/>
        <v>0</v>
      </c>
      <c r="J489" s="43">
        <f t="shared" si="78"/>
        <v>30</v>
      </c>
    </row>
    <row r="490" spans="1:10" ht="12.75">
      <c r="A490" s="41" t="str">
        <f ca="1">IF(ISERROR(MATCH(C490,Код_Раздел,0)),"",INDIRECT(ADDRESS(MATCH(C490,Код_Раздел,0)+1,2,,,"Раздел")))</f>
        <v>Образование</v>
      </c>
      <c r="B490" s="55" t="s">
        <v>576</v>
      </c>
      <c r="C490" s="8" t="s">
        <v>216</v>
      </c>
      <c r="D490" s="1"/>
      <c r="E490" s="82"/>
      <c r="F490" s="7">
        <f t="shared" si="83"/>
        <v>30</v>
      </c>
      <c r="G490" s="7">
        <f t="shared" si="83"/>
        <v>0</v>
      </c>
      <c r="H490" s="43">
        <f t="shared" si="80"/>
        <v>30</v>
      </c>
      <c r="I490" s="7">
        <f t="shared" si="83"/>
        <v>0</v>
      </c>
      <c r="J490" s="43">
        <f t="shared" si="78"/>
        <v>30</v>
      </c>
    </row>
    <row r="491" spans="1:10" ht="12.75">
      <c r="A491" s="10" t="s">
        <v>272</v>
      </c>
      <c r="B491" s="55" t="s">
        <v>576</v>
      </c>
      <c r="C491" s="8" t="s">
        <v>216</v>
      </c>
      <c r="D491" s="1" t="s">
        <v>240</v>
      </c>
      <c r="E491" s="82"/>
      <c r="F491" s="7">
        <f t="shared" si="83"/>
        <v>30</v>
      </c>
      <c r="G491" s="7">
        <f t="shared" si="83"/>
        <v>0</v>
      </c>
      <c r="H491" s="43">
        <f t="shared" si="80"/>
        <v>30</v>
      </c>
      <c r="I491" s="7">
        <f t="shared" si="83"/>
        <v>0</v>
      </c>
      <c r="J491" s="43">
        <f t="shared" si="78"/>
        <v>30</v>
      </c>
    </row>
    <row r="492" spans="1:10" ht="33">
      <c r="A492" s="41" t="str">
        <f ca="1">IF(ISERROR(MATCH(E492,Код_КВР,0)),"",INDIRECT(ADDRESS(MATCH(E492,Код_КВР,0)+1,2,,,"КВР")))</f>
        <v>Предоставление субсидий бюджетным, автономным учреждениям и иным некоммерческим организациям</v>
      </c>
      <c r="B492" s="55" t="s">
        <v>576</v>
      </c>
      <c r="C492" s="8" t="s">
        <v>216</v>
      </c>
      <c r="D492" s="1" t="s">
        <v>240</v>
      </c>
      <c r="E492" s="82">
        <v>600</v>
      </c>
      <c r="F492" s="7">
        <f t="shared" si="83"/>
        <v>30</v>
      </c>
      <c r="G492" s="7">
        <f t="shared" si="83"/>
        <v>0</v>
      </c>
      <c r="H492" s="43">
        <f t="shared" si="80"/>
        <v>30</v>
      </c>
      <c r="I492" s="7">
        <f t="shared" si="83"/>
        <v>0</v>
      </c>
      <c r="J492" s="43">
        <f t="shared" si="78"/>
        <v>30</v>
      </c>
    </row>
    <row r="493" spans="1:10" ht="12.75">
      <c r="A493" s="41" t="str">
        <f ca="1">IF(ISERROR(MATCH(E493,Код_КВР,0)),"",INDIRECT(ADDRESS(MATCH(E493,Код_КВР,0)+1,2,,,"КВР")))</f>
        <v>Субсидии бюджетным учреждениям</v>
      </c>
      <c r="B493" s="55" t="s">
        <v>576</v>
      </c>
      <c r="C493" s="8" t="s">
        <v>216</v>
      </c>
      <c r="D493" s="1" t="s">
        <v>240</v>
      </c>
      <c r="E493" s="82">
        <v>610</v>
      </c>
      <c r="F493" s="7">
        <f t="shared" si="83"/>
        <v>30</v>
      </c>
      <c r="G493" s="7">
        <f t="shared" si="83"/>
        <v>0</v>
      </c>
      <c r="H493" s="43">
        <f t="shared" si="80"/>
        <v>30</v>
      </c>
      <c r="I493" s="7">
        <f t="shared" si="83"/>
        <v>0</v>
      </c>
      <c r="J493" s="43">
        <f t="shared" si="78"/>
        <v>30</v>
      </c>
    </row>
    <row r="494" spans="1:10" ht="12.75">
      <c r="A494" s="41" t="str">
        <f ca="1">IF(ISERROR(MATCH(E494,Код_КВР,0)),"",INDIRECT(ADDRESS(MATCH(E494,Код_КВР,0)+1,2,,,"КВР")))</f>
        <v>Субсидии бюджетным учреждениям на иные цели</v>
      </c>
      <c r="B494" s="55" t="s">
        <v>576</v>
      </c>
      <c r="C494" s="8" t="s">
        <v>216</v>
      </c>
      <c r="D494" s="1" t="s">
        <v>240</v>
      </c>
      <c r="E494" s="82">
        <v>612</v>
      </c>
      <c r="F494" s="7">
        <f>'прил.5'!G672</f>
        <v>30</v>
      </c>
      <c r="G494" s="7">
        <f>'прил.5'!H672</f>
        <v>0</v>
      </c>
      <c r="H494" s="43">
        <f t="shared" si="80"/>
        <v>30</v>
      </c>
      <c r="I494" s="7">
        <f>'прил.5'!J672</f>
        <v>0</v>
      </c>
      <c r="J494" s="43">
        <f t="shared" si="78"/>
        <v>30</v>
      </c>
    </row>
    <row r="495" spans="1:10" ht="82.5">
      <c r="A495" s="41" t="str">
        <f ca="1">IF(ISERROR(MATCH(B495,Код_КЦСР,0)),"",INDIRECT(ADDRESS(MATCH(B495,Код_КЦСР,0)+1,2,,,"КЦСР")))</f>
        <v>Организация сбора от населения города отработанных осветительных устройств, электрических ламп и иных ртутьсодержащих отходов (субсидии городского бюджета на возмещение затрат по осуществлению сбора, транспортирования и утилизации ртутьсодержащих отходов от населения)</v>
      </c>
      <c r="B495" s="55" t="s">
        <v>577</v>
      </c>
      <c r="C495" s="8"/>
      <c r="D495" s="1"/>
      <c r="E495" s="82"/>
      <c r="F495" s="7">
        <f aca="true" t="shared" si="84" ref="F495:I498">F496</f>
        <v>200</v>
      </c>
      <c r="G495" s="7">
        <f t="shared" si="84"/>
        <v>0</v>
      </c>
      <c r="H495" s="43">
        <f t="shared" si="80"/>
        <v>200</v>
      </c>
      <c r="I495" s="7">
        <f t="shared" si="84"/>
        <v>0</v>
      </c>
      <c r="J495" s="43">
        <f t="shared" si="78"/>
        <v>200</v>
      </c>
    </row>
    <row r="496" spans="1:10" ht="12.75">
      <c r="A496" s="41" t="str">
        <f ca="1">IF(ISERROR(MATCH(C496,Код_Раздел,0)),"",INDIRECT(ADDRESS(MATCH(C496,Код_Раздел,0)+1,2,,,"Раздел")))</f>
        <v>Охрана окружающей среды</v>
      </c>
      <c r="B496" s="55" t="s">
        <v>577</v>
      </c>
      <c r="C496" s="8" t="s">
        <v>238</v>
      </c>
      <c r="D496" s="1"/>
      <c r="E496" s="82"/>
      <c r="F496" s="7">
        <f t="shared" si="84"/>
        <v>200</v>
      </c>
      <c r="G496" s="7">
        <f t="shared" si="84"/>
        <v>0</v>
      </c>
      <c r="H496" s="43">
        <f t="shared" si="80"/>
        <v>200</v>
      </c>
      <c r="I496" s="7">
        <f t="shared" si="84"/>
        <v>0</v>
      </c>
      <c r="J496" s="43">
        <f t="shared" si="78"/>
        <v>200</v>
      </c>
    </row>
    <row r="497" spans="1:10" ht="12.75">
      <c r="A497" s="10" t="s">
        <v>276</v>
      </c>
      <c r="B497" s="55" t="s">
        <v>577</v>
      </c>
      <c r="C497" s="8" t="s">
        <v>238</v>
      </c>
      <c r="D497" s="1" t="s">
        <v>242</v>
      </c>
      <c r="E497" s="82"/>
      <c r="F497" s="7">
        <f t="shared" si="84"/>
        <v>200</v>
      </c>
      <c r="G497" s="7">
        <f t="shared" si="84"/>
        <v>0</v>
      </c>
      <c r="H497" s="43">
        <f t="shared" si="80"/>
        <v>200</v>
      </c>
      <c r="I497" s="7">
        <f t="shared" si="84"/>
        <v>0</v>
      </c>
      <c r="J497" s="43">
        <f t="shared" si="78"/>
        <v>200</v>
      </c>
    </row>
    <row r="498" spans="1:10" ht="12.75">
      <c r="A498" s="41" t="str">
        <f ca="1">IF(ISERROR(MATCH(E498,Код_КВР,0)),"",INDIRECT(ADDRESS(MATCH(E498,Код_КВР,0)+1,2,,,"КВР")))</f>
        <v>Иные бюджетные ассигнования</v>
      </c>
      <c r="B498" s="55" t="s">
        <v>577</v>
      </c>
      <c r="C498" s="8" t="s">
        <v>238</v>
      </c>
      <c r="D498" s="1" t="s">
        <v>242</v>
      </c>
      <c r="E498" s="82">
        <v>800</v>
      </c>
      <c r="F498" s="7">
        <f t="shared" si="84"/>
        <v>200</v>
      </c>
      <c r="G498" s="7">
        <f t="shared" si="84"/>
        <v>0</v>
      </c>
      <c r="H498" s="43">
        <f t="shared" si="80"/>
        <v>200</v>
      </c>
      <c r="I498" s="7">
        <f t="shared" si="84"/>
        <v>0</v>
      </c>
      <c r="J498" s="43">
        <f t="shared" si="78"/>
        <v>200</v>
      </c>
    </row>
    <row r="499" spans="1:10" ht="49.5">
      <c r="A499" s="41" t="str">
        <f ca="1">IF(ISERROR(MATCH(E499,Код_КВР,0)),"",INDIRECT(ADDRESS(MATCH(E499,Код_КВР,0)+1,2,,,"КВР")))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99" s="55" t="s">
        <v>577</v>
      </c>
      <c r="C499" s="8" t="s">
        <v>238</v>
      </c>
      <c r="D499" s="1" t="s">
        <v>242</v>
      </c>
      <c r="E499" s="82">
        <v>810</v>
      </c>
      <c r="F499" s="7">
        <f>'прил.5'!G477</f>
        <v>200</v>
      </c>
      <c r="G499" s="7">
        <f>'прил.5'!H477</f>
        <v>0</v>
      </c>
      <c r="H499" s="43">
        <f t="shared" si="80"/>
        <v>200</v>
      </c>
      <c r="I499" s="7">
        <f>'прил.5'!J477</f>
        <v>0</v>
      </c>
      <c r="J499" s="43">
        <f t="shared" si="78"/>
        <v>200</v>
      </c>
    </row>
    <row r="500" spans="1:10" ht="33">
      <c r="A500" s="41" t="str">
        <f ca="1">IF(ISERROR(MATCH(B500,Код_КЦСР,0)),"",INDIRECT(ADDRESS(MATCH(B500,Код_КЦСР,0)+1,2,,,"КЦСР")))</f>
        <v>Муниципальная программа «Содействие развитию потребительского рынка в городе Череповце на 2013-2017 годы»</v>
      </c>
      <c r="B500" s="55" t="s">
        <v>579</v>
      </c>
      <c r="C500" s="8"/>
      <c r="D500" s="1"/>
      <c r="E500" s="82"/>
      <c r="F500" s="7">
        <f aca="true" t="shared" si="85" ref="F500:I505">F501</f>
        <v>150</v>
      </c>
      <c r="G500" s="7">
        <f t="shared" si="85"/>
        <v>0</v>
      </c>
      <c r="H500" s="43">
        <f t="shared" si="80"/>
        <v>150</v>
      </c>
      <c r="I500" s="7">
        <f t="shared" si="85"/>
        <v>0</v>
      </c>
      <c r="J500" s="43">
        <f t="shared" si="78"/>
        <v>150</v>
      </c>
    </row>
    <row r="501" spans="1:10" ht="49.5">
      <c r="A501" s="41" t="str">
        <f ca="1">IF(ISERROR(MATCH(B501,Код_КЦСР,0)),"",INDIRECT(ADDRESS(MATCH(B501,Код_КЦСР,0)+1,2,,,"КЦСР")))</f>
        <v>Проведение конкурсов среди предприятий сферы потребительского рынка, организация участия предприятий потребительского рынка в областных конкурсах</v>
      </c>
      <c r="B501" s="55" t="s">
        <v>581</v>
      </c>
      <c r="C501" s="8"/>
      <c r="D501" s="1"/>
      <c r="E501" s="82"/>
      <c r="F501" s="7">
        <f t="shared" si="85"/>
        <v>150</v>
      </c>
      <c r="G501" s="7">
        <f t="shared" si="85"/>
        <v>0</v>
      </c>
      <c r="H501" s="43">
        <f t="shared" si="80"/>
        <v>150</v>
      </c>
      <c r="I501" s="7">
        <f t="shared" si="85"/>
        <v>0</v>
      </c>
      <c r="J501" s="43">
        <f t="shared" si="78"/>
        <v>150</v>
      </c>
    </row>
    <row r="502" spans="1:10" ht="12.75">
      <c r="A502" s="41" t="str">
        <f ca="1">IF(ISERROR(MATCH(C502,Код_Раздел,0)),"",INDIRECT(ADDRESS(MATCH(C502,Код_Раздел,0)+1,2,,,"Раздел")))</f>
        <v>Общегосударственные  вопросы</v>
      </c>
      <c r="B502" s="82" t="s">
        <v>581</v>
      </c>
      <c r="C502" s="8" t="s">
        <v>234</v>
      </c>
      <c r="D502" s="1"/>
      <c r="E502" s="82"/>
      <c r="F502" s="7">
        <f t="shared" si="85"/>
        <v>150</v>
      </c>
      <c r="G502" s="7">
        <f t="shared" si="85"/>
        <v>0</v>
      </c>
      <c r="H502" s="43">
        <f t="shared" si="80"/>
        <v>150</v>
      </c>
      <c r="I502" s="7">
        <f t="shared" si="85"/>
        <v>0</v>
      </c>
      <c r="J502" s="43">
        <f t="shared" si="78"/>
        <v>150</v>
      </c>
    </row>
    <row r="503" spans="1:10" ht="12.75">
      <c r="A503" s="10" t="s">
        <v>258</v>
      </c>
      <c r="B503" s="82" t="s">
        <v>581</v>
      </c>
      <c r="C503" s="8" t="s">
        <v>234</v>
      </c>
      <c r="D503" s="1" t="s">
        <v>211</v>
      </c>
      <c r="E503" s="82"/>
      <c r="F503" s="7">
        <f t="shared" si="85"/>
        <v>150</v>
      </c>
      <c r="G503" s="7">
        <f t="shared" si="85"/>
        <v>0</v>
      </c>
      <c r="H503" s="43">
        <f t="shared" si="80"/>
        <v>150</v>
      </c>
      <c r="I503" s="7">
        <f t="shared" si="85"/>
        <v>0</v>
      </c>
      <c r="J503" s="43">
        <f t="shared" si="78"/>
        <v>150</v>
      </c>
    </row>
    <row r="504" spans="1:10" ht="12.75">
      <c r="A504" s="41" t="str">
        <f ca="1">IF(ISERROR(MATCH(E504,Код_КВР,0)),"",INDIRECT(ADDRESS(MATCH(E504,Код_КВР,0)+1,2,,,"КВР")))</f>
        <v>Закупка товаров, работ и услуг для муниципальных нужд</v>
      </c>
      <c r="B504" s="82" t="s">
        <v>581</v>
      </c>
      <c r="C504" s="8" t="s">
        <v>234</v>
      </c>
      <c r="D504" s="1" t="s">
        <v>211</v>
      </c>
      <c r="E504" s="82">
        <v>200</v>
      </c>
      <c r="F504" s="7">
        <f t="shared" si="85"/>
        <v>150</v>
      </c>
      <c r="G504" s="7">
        <f t="shared" si="85"/>
        <v>0</v>
      </c>
      <c r="H504" s="43">
        <f t="shared" si="80"/>
        <v>150</v>
      </c>
      <c r="I504" s="7">
        <f t="shared" si="85"/>
        <v>0</v>
      </c>
      <c r="J504" s="43">
        <f t="shared" si="78"/>
        <v>150</v>
      </c>
    </row>
    <row r="505" spans="1:10" ht="33">
      <c r="A505" s="41" t="str">
        <f ca="1">IF(ISERROR(MATCH(E505,Код_КВР,0)),"",INDIRECT(ADDRESS(MATCH(E505,Код_КВР,0)+1,2,,,"КВР")))</f>
        <v>Иные закупки товаров, работ и услуг для обеспечения муниципальных нужд</v>
      </c>
      <c r="B505" s="82" t="s">
        <v>581</v>
      </c>
      <c r="C505" s="8" t="s">
        <v>234</v>
      </c>
      <c r="D505" s="1" t="s">
        <v>211</v>
      </c>
      <c r="E505" s="82">
        <v>240</v>
      </c>
      <c r="F505" s="7">
        <f t="shared" si="85"/>
        <v>150</v>
      </c>
      <c r="G505" s="7">
        <f t="shared" si="85"/>
        <v>0</v>
      </c>
      <c r="H505" s="43">
        <f t="shared" si="80"/>
        <v>150</v>
      </c>
      <c r="I505" s="7">
        <f t="shared" si="85"/>
        <v>0</v>
      </c>
      <c r="J505" s="43">
        <f t="shared" si="78"/>
        <v>150</v>
      </c>
    </row>
    <row r="506" spans="1:10" ht="33">
      <c r="A506" s="41" t="str">
        <f ca="1">IF(ISERROR(MATCH(E506,Код_КВР,0)),"",INDIRECT(ADDRESS(MATCH(E506,Код_КВР,0)+1,2,,,"КВР")))</f>
        <v xml:space="preserve">Прочая закупка товаров, работ и услуг для обеспечения муниципальных нужд         </v>
      </c>
      <c r="B506" s="82" t="s">
        <v>581</v>
      </c>
      <c r="C506" s="8" t="s">
        <v>234</v>
      </c>
      <c r="D506" s="1" t="s">
        <v>211</v>
      </c>
      <c r="E506" s="82">
        <v>244</v>
      </c>
      <c r="F506" s="7">
        <f>'прил.5'!G89</f>
        <v>150</v>
      </c>
      <c r="G506" s="7">
        <f>'прил.5'!H89</f>
        <v>0</v>
      </c>
      <c r="H506" s="43">
        <f t="shared" si="80"/>
        <v>150</v>
      </c>
      <c r="I506" s="7">
        <f>'прил.5'!J89</f>
        <v>0</v>
      </c>
      <c r="J506" s="43">
        <f t="shared" si="78"/>
        <v>150</v>
      </c>
    </row>
    <row r="507" spans="1:10" ht="49.5">
      <c r="A507" s="41" t="str">
        <f ca="1">IF(ISERROR(MATCH(B507,Код_КЦСР,0)),"",INDIRECT(ADDRESS(MATCH(B507,Код_КЦСР,0)+1,2,,,"КЦСР")))</f>
        <v>Муниципальная программа «Поддержка и развитие малого и среднего предпринимательства в городе Череповце на 2013-2017 годы»</v>
      </c>
      <c r="B507" s="55" t="s">
        <v>583</v>
      </c>
      <c r="C507" s="8"/>
      <c r="D507" s="1"/>
      <c r="E507" s="82"/>
      <c r="F507" s="7">
        <f>F508+F513</f>
        <v>3117.5</v>
      </c>
      <c r="G507" s="7">
        <f>G508+G513</f>
        <v>0</v>
      </c>
      <c r="H507" s="43">
        <f t="shared" si="80"/>
        <v>3117.5</v>
      </c>
      <c r="I507" s="7">
        <f>I508+I513</f>
        <v>0</v>
      </c>
      <c r="J507" s="43">
        <f t="shared" si="78"/>
        <v>3117.5</v>
      </c>
    </row>
    <row r="508" spans="1:10" ht="33">
      <c r="A508" s="41" t="str">
        <f ca="1">IF(ISERROR(MATCH(B508,Код_КЦСР,0)),"",INDIRECT(ADDRESS(MATCH(B508,Код_КЦСР,0)+1,2,,,"КЦСР")))</f>
        <v>Субсидии организациям, образующим инфраструктуру поддержки МСП: НП «Агентство Городского Развития»</v>
      </c>
      <c r="B508" s="55" t="s">
        <v>585</v>
      </c>
      <c r="C508" s="8"/>
      <c r="D508" s="1"/>
      <c r="E508" s="82"/>
      <c r="F508" s="7">
        <f aca="true" t="shared" si="86" ref="F508:I511">F509</f>
        <v>3115</v>
      </c>
      <c r="G508" s="7">
        <f t="shared" si="86"/>
        <v>0</v>
      </c>
      <c r="H508" s="43">
        <f t="shared" si="80"/>
        <v>3115</v>
      </c>
      <c r="I508" s="7">
        <f t="shared" si="86"/>
        <v>0</v>
      </c>
      <c r="J508" s="43">
        <f t="shared" si="78"/>
        <v>3115</v>
      </c>
    </row>
    <row r="509" spans="1:10" ht="12.75">
      <c r="A509" s="41" t="str">
        <f ca="1">IF(ISERROR(MATCH(C509,Код_Раздел,0)),"",INDIRECT(ADDRESS(MATCH(C509,Код_Раздел,0)+1,2,,,"Раздел")))</f>
        <v>Национальная экономика</v>
      </c>
      <c r="B509" s="55" t="s">
        <v>585</v>
      </c>
      <c r="C509" s="8" t="s">
        <v>237</v>
      </c>
      <c r="D509" s="1"/>
      <c r="E509" s="82"/>
      <c r="F509" s="7">
        <f t="shared" si="86"/>
        <v>3115</v>
      </c>
      <c r="G509" s="7">
        <f t="shared" si="86"/>
        <v>0</v>
      </c>
      <c r="H509" s="43">
        <f t="shared" si="80"/>
        <v>3115</v>
      </c>
      <c r="I509" s="7">
        <f t="shared" si="86"/>
        <v>0</v>
      </c>
      <c r="J509" s="43">
        <f t="shared" si="78"/>
        <v>3115</v>
      </c>
    </row>
    <row r="510" spans="1:10" ht="12.75">
      <c r="A510" s="10" t="s">
        <v>258</v>
      </c>
      <c r="B510" s="55" t="s">
        <v>585</v>
      </c>
      <c r="C510" s="8" t="s">
        <v>237</v>
      </c>
      <c r="D510" s="8" t="s">
        <v>217</v>
      </c>
      <c r="E510" s="82"/>
      <c r="F510" s="7">
        <f t="shared" si="86"/>
        <v>3115</v>
      </c>
      <c r="G510" s="7">
        <f t="shared" si="86"/>
        <v>0</v>
      </c>
      <c r="H510" s="43">
        <f t="shared" si="80"/>
        <v>3115</v>
      </c>
      <c r="I510" s="7">
        <f t="shared" si="86"/>
        <v>0</v>
      </c>
      <c r="J510" s="43">
        <f t="shared" si="78"/>
        <v>3115</v>
      </c>
    </row>
    <row r="511" spans="1:10" ht="33">
      <c r="A511" s="41" t="str">
        <f ca="1">IF(ISERROR(MATCH(E511,Код_КВР,0)),"",INDIRECT(ADDRESS(MATCH(E511,Код_КВР,0)+1,2,,,"КВР")))</f>
        <v>Предоставление субсидий бюджетным, автономным учреждениям и иным некоммерческим организациям</v>
      </c>
      <c r="B511" s="55" t="s">
        <v>585</v>
      </c>
      <c r="C511" s="8" t="s">
        <v>237</v>
      </c>
      <c r="D511" s="8" t="s">
        <v>217</v>
      </c>
      <c r="E511" s="82">
        <v>600</v>
      </c>
      <c r="F511" s="7">
        <f t="shared" si="86"/>
        <v>3115</v>
      </c>
      <c r="G511" s="7">
        <f t="shared" si="86"/>
        <v>0</v>
      </c>
      <c r="H511" s="43">
        <f t="shared" si="80"/>
        <v>3115</v>
      </c>
      <c r="I511" s="7">
        <f t="shared" si="86"/>
        <v>0</v>
      </c>
      <c r="J511" s="43">
        <f t="shared" si="78"/>
        <v>3115</v>
      </c>
    </row>
    <row r="512" spans="1:10" ht="33">
      <c r="A512" s="41" t="str">
        <f ca="1">IF(ISERROR(MATCH(E512,Код_КВР,0)),"",INDIRECT(ADDRESS(MATCH(E512,Код_КВР,0)+1,2,,,"КВР")))</f>
        <v>Субсидии некоммерческим организациям (за исключением государственных (муниципальных) учреждений)</v>
      </c>
      <c r="B512" s="55" t="s">
        <v>585</v>
      </c>
      <c r="C512" s="8" t="s">
        <v>237</v>
      </c>
      <c r="D512" s="8" t="s">
        <v>217</v>
      </c>
      <c r="E512" s="82">
        <v>630</v>
      </c>
      <c r="F512" s="7">
        <f>'прил.5'!G260</f>
        <v>3115</v>
      </c>
      <c r="G512" s="7">
        <f>'прил.5'!H260</f>
        <v>0</v>
      </c>
      <c r="H512" s="43">
        <f t="shared" si="80"/>
        <v>3115</v>
      </c>
      <c r="I512" s="7">
        <f>'прил.5'!J260</f>
        <v>0</v>
      </c>
      <c r="J512" s="43">
        <f t="shared" si="78"/>
        <v>3115</v>
      </c>
    </row>
    <row r="513" spans="1:10" ht="49.5">
      <c r="A513" s="41" t="str">
        <f ca="1">IF(ISERROR(MATCH(B513,Код_КЦСР,0)),"",INDIRECT(ADDRESS(MATCH(B513,Код_КЦСР,0)+1,2,,,"КЦСР")))</f>
        <v>Субсидии организациям, образующим инфраструктуру поддержки МСП: Вологодская торгово-промышленная палата (членский взнос)</v>
      </c>
      <c r="B513" s="59" t="s">
        <v>587</v>
      </c>
      <c r="C513" s="8"/>
      <c r="D513" s="1"/>
      <c r="E513" s="82"/>
      <c r="F513" s="7">
        <f aca="true" t="shared" si="87" ref="F513:I516">F514</f>
        <v>2.5</v>
      </c>
      <c r="G513" s="7">
        <f t="shared" si="87"/>
        <v>0</v>
      </c>
      <c r="H513" s="43">
        <f t="shared" si="80"/>
        <v>2.5</v>
      </c>
      <c r="I513" s="7">
        <f t="shared" si="87"/>
        <v>0</v>
      </c>
      <c r="J513" s="43">
        <f t="shared" si="78"/>
        <v>2.5</v>
      </c>
    </row>
    <row r="514" spans="1:10" ht="12.75">
      <c r="A514" s="41" t="str">
        <f ca="1">IF(ISERROR(MATCH(C514,Код_Раздел,0)),"",INDIRECT(ADDRESS(MATCH(C514,Код_Раздел,0)+1,2,,,"Раздел")))</f>
        <v>Национальная экономика</v>
      </c>
      <c r="B514" s="59" t="s">
        <v>587</v>
      </c>
      <c r="C514" s="8" t="s">
        <v>237</v>
      </c>
      <c r="D514" s="1"/>
      <c r="E514" s="82"/>
      <c r="F514" s="7">
        <f t="shared" si="87"/>
        <v>2.5</v>
      </c>
      <c r="G514" s="7">
        <f t="shared" si="87"/>
        <v>0</v>
      </c>
      <c r="H514" s="43">
        <f t="shared" si="80"/>
        <v>2.5</v>
      </c>
      <c r="I514" s="7">
        <f t="shared" si="87"/>
        <v>0</v>
      </c>
      <c r="J514" s="43">
        <f t="shared" si="78"/>
        <v>2.5</v>
      </c>
    </row>
    <row r="515" spans="1:10" ht="12.75">
      <c r="A515" s="10" t="s">
        <v>258</v>
      </c>
      <c r="B515" s="59" t="s">
        <v>587</v>
      </c>
      <c r="C515" s="8" t="s">
        <v>237</v>
      </c>
      <c r="D515" s="8" t="s">
        <v>217</v>
      </c>
      <c r="E515" s="82"/>
      <c r="F515" s="7">
        <f t="shared" si="87"/>
        <v>2.5</v>
      </c>
      <c r="G515" s="7">
        <f t="shared" si="87"/>
        <v>0</v>
      </c>
      <c r="H515" s="43">
        <f t="shared" si="80"/>
        <v>2.5</v>
      </c>
      <c r="I515" s="7">
        <f t="shared" si="87"/>
        <v>0</v>
      </c>
      <c r="J515" s="43">
        <f t="shared" si="78"/>
        <v>2.5</v>
      </c>
    </row>
    <row r="516" spans="1:10" ht="33">
      <c r="A516" s="41" t="str">
        <f ca="1">IF(ISERROR(MATCH(E516,Код_КВР,0)),"",INDIRECT(ADDRESS(MATCH(E516,Код_КВР,0)+1,2,,,"КВР")))</f>
        <v>Предоставление субсидий бюджетным, автономным учреждениям и иным некоммерческим организациям</v>
      </c>
      <c r="B516" s="59" t="s">
        <v>587</v>
      </c>
      <c r="C516" s="8" t="s">
        <v>237</v>
      </c>
      <c r="D516" s="8" t="s">
        <v>217</v>
      </c>
      <c r="E516" s="82">
        <v>600</v>
      </c>
      <c r="F516" s="7">
        <f t="shared" si="87"/>
        <v>2.5</v>
      </c>
      <c r="G516" s="7">
        <f t="shared" si="87"/>
        <v>0</v>
      </c>
      <c r="H516" s="43">
        <f t="shared" si="80"/>
        <v>2.5</v>
      </c>
      <c r="I516" s="7">
        <f t="shared" si="87"/>
        <v>0</v>
      </c>
      <c r="J516" s="43">
        <f t="shared" si="78"/>
        <v>2.5</v>
      </c>
    </row>
    <row r="517" spans="1:10" ht="33">
      <c r="A517" s="41" t="str">
        <f ca="1">IF(ISERROR(MATCH(E517,Код_КВР,0)),"",INDIRECT(ADDRESS(MATCH(E517,Код_КВР,0)+1,2,,,"КВР")))</f>
        <v>Субсидии некоммерческим организациям (за исключением государственных (муниципальных) учреждений)</v>
      </c>
      <c r="B517" s="59" t="s">
        <v>587</v>
      </c>
      <c r="C517" s="8" t="s">
        <v>237</v>
      </c>
      <c r="D517" s="8" t="s">
        <v>217</v>
      </c>
      <c r="E517" s="82">
        <v>630</v>
      </c>
      <c r="F517" s="15">
        <f>'прил.5'!G263</f>
        <v>2.5</v>
      </c>
      <c r="G517" s="15">
        <f>'прил.5'!H263</f>
        <v>0</v>
      </c>
      <c r="H517" s="43">
        <f t="shared" si="80"/>
        <v>2.5</v>
      </c>
      <c r="I517" s="15">
        <f>'прил.5'!J263</f>
        <v>0</v>
      </c>
      <c r="J517" s="43">
        <f t="shared" si="78"/>
        <v>2.5</v>
      </c>
    </row>
    <row r="518" spans="1:10" ht="33">
      <c r="A518" s="41" t="str">
        <f ca="1">IF(ISERROR(MATCH(B518,Код_КЦСР,0)),"",INDIRECT(ADDRESS(MATCH(B518,Код_КЦСР,0)+1,2,,,"КЦСР")))</f>
        <v>Муниципальная программа «Повышение инвестиционной привлекательности города Череповца» на 2014-2018 годы</v>
      </c>
      <c r="B518" s="55" t="s">
        <v>589</v>
      </c>
      <c r="C518" s="8"/>
      <c r="D518" s="1"/>
      <c r="E518" s="82"/>
      <c r="F518" s="7">
        <f>F519+F524+F529</f>
        <v>11791.2</v>
      </c>
      <c r="G518" s="7">
        <f>G519+G524+G529</f>
        <v>0</v>
      </c>
      <c r="H518" s="43">
        <f t="shared" si="80"/>
        <v>11791.2</v>
      </c>
      <c r="I518" s="7">
        <f>I519+I524+I529</f>
        <v>0</v>
      </c>
      <c r="J518" s="43">
        <f t="shared" si="78"/>
        <v>11791.2</v>
      </c>
    </row>
    <row r="519" spans="1:10" ht="33">
      <c r="A519" s="41" t="str">
        <f ca="1">IF(ISERROR(MATCH(B519,Код_КЦСР,0)),"",INDIRECT(ADDRESS(MATCH(B519,Код_КЦСР,0)+1,2,,,"КЦСР")))</f>
        <v>Стимулирование экономического роста путем привлечения инвесторов</v>
      </c>
      <c r="B519" s="55" t="s">
        <v>591</v>
      </c>
      <c r="C519" s="8"/>
      <c r="D519" s="1"/>
      <c r="E519" s="82"/>
      <c r="F519" s="7">
        <f aca="true" t="shared" si="88" ref="F519:I522">F520</f>
        <v>5549.9</v>
      </c>
      <c r="G519" s="7">
        <f t="shared" si="88"/>
        <v>0</v>
      </c>
      <c r="H519" s="43">
        <f t="shared" si="80"/>
        <v>5549.9</v>
      </c>
      <c r="I519" s="7">
        <f t="shared" si="88"/>
        <v>0</v>
      </c>
      <c r="J519" s="43">
        <f t="shared" si="78"/>
        <v>5549.9</v>
      </c>
    </row>
    <row r="520" spans="1:10" ht="12.75">
      <c r="A520" s="41" t="str">
        <f ca="1">IF(ISERROR(MATCH(C520,Код_Раздел,0)),"",INDIRECT(ADDRESS(MATCH(C520,Код_Раздел,0)+1,2,,,"Раздел")))</f>
        <v>Национальная экономика</v>
      </c>
      <c r="B520" s="55" t="s">
        <v>591</v>
      </c>
      <c r="C520" s="8" t="s">
        <v>237</v>
      </c>
      <c r="D520" s="1"/>
      <c r="E520" s="82"/>
      <c r="F520" s="7">
        <f t="shared" si="88"/>
        <v>5549.9</v>
      </c>
      <c r="G520" s="7">
        <f t="shared" si="88"/>
        <v>0</v>
      </c>
      <c r="H520" s="43">
        <f t="shared" si="80"/>
        <v>5549.9</v>
      </c>
      <c r="I520" s="7">
        <f t="shared" si="88"/>
        <v>0</v>
      </c>
      <c r="J520" s="43">
        <f t="shared" si="78"/>
        <v>5549.9</v>
      </c>
    </row>
    <row r="521" spans="1:10" ht="12.75">
      <c r="A521" s="10" t="s">
        <v>258</v>
      </c>
      <c r="B521" s="55" t="s">
        <v>591</v>
      </c>
      <c r="C521" s="8" t="s">
        <v>237</v>
      </c>
      <c r="D521" s="8" t="s">
        <v>217</v>
      </c>
      <c r="E521" s="82"/>
      <c r="F521" s="7">
        <f t="shared" si="88"/>
        <v>5549.9</v>
      </c>
      <c r="G521" s="7">
        <f t="shared" si="88"/>
        <v>0</v>
      </c>
      <c r="H521" s="43">
        <f t="shared" si="80"/>
        <v>5549.9</v>
      </c>
      <c r="I521" s="7">
        <f t="shared" si="88"/>
        <v>0</v>
      </c>
      <c r="J521" s="43">
        <f t="shared" si="78"/>
        <v>5549.9</v>
      </c>
    </row>
    <row r="522" spans="1:10" ht="33">
      <c r="A522" s="41" t="str">
        <f ca="1">IF(ISERROR(MATCH(E522,Код_КВР,0)),"",INDIRECT(ADDRESS(MATCH(E522,Код_КВР,0)+1,2,,,"КВР")))</f>
        <v>Предоставление субсидий бюджетным, автономным учреждениям и иным некоммерческим организациям</v>
      </c>
      <c r="B522" s="55" t="s">
        <v>591</v>
      </c>
      <c r="C522" s="8" t="s">
        <v>237</v>
      </c>
      <c r="D522" s="8" t="s">
        <v>217</v>
      </c>
      <c r="E522" s="82">
        <v>600</v>
      </c>
      <c r="F522" s="7">
        <f t="shared" si="88"/>
        <v>5549.9</v>
      </c>
      <c r="G522" s="7">
        <f t="shared" si="88"/>
        <v>0</v>
      </c>
      <c r="H522" s="43">
        <f t="shared" si="80"/>
        <v>5549.9</v>
      </c>
      <c r="I522" s="7">
        <f t="shared" si="88"/>
        <v>0</v>
      </c>
      <c r="J522" s="43">
        <f t="shared" si="78"/>
        <v>5549.9</v>
      </c>
    </row>
    <row r="523" spans="1:10" ht="33">
      <c r="A523" s="41" t="str">
        <f ca="1">IF(ISERROR(MATCH(E523,Код_КВР,0)),"",INDIRECT(ADDRESS(MATCH(E523,Код_КВР,0)+1,2,,,"КВР")))</f>
        <v>Субсидии некоммерческим организациям (за исключением государственных (муниципальных) учреждений)</v>
      </c>
      <c r="B523" s="55" t="s">
        <v>591</v>
      </c>
      <c r="C523" s="8" t="s">
        <v>237</v>
      </c>
      <c r="D523" s="8" t="s">
        <v>217</v>
      </c>
      <c r="E523" s="82">
        <v>630</v>
      </c>
      <c r="F523" s="7">
        <f>'прил.5'!G267</f>
        <v>5549.9</v>
      </c>
      <c r="G523" s="7">
        <f>'прил.5'!H267</f>
        <v>0</v>
      </c>
      <c r="H523" s="43">
        <f t="shared" si="80"/>
        <v>5549.9</v>
      </c>
      <c r="I523" s="7">
        <f>'прил.5'!J267</f>
        <v>0</v>
      </c>
      <c r="J523" s="43">
        <f t="shared" si="78"/>
        <v>5549.9</v>
      </c>
    </row>
    <row r="524" spans="1:10" ht="33">
      <c r="A524" s="41" t="str">
        <f ca="1">IF(ISERROR(MATCH(B524,Код_КЦСР,0)),"",INDIRECT(ADDRESS(MATCH(B524,Код_КЦСР,0)+1,2,,,"КЦСР")))</f>
        <v>Информационное и нормативно-правовое сопровождение инвестиционной деятельности</v>
      </c>
      <c r="B524" s="55" t="s">
        <v>593</v>
      </c>
      <c r="C524" s="8"/>
      <c r="D524" s="1"/>
      <c r="E524" s="82"/>
      <c r="F524" s="7">
        <f aca="true" t="shared" si="89" ref="F524:I527">F525</f>
        <v>2874.8</v>
      </c>
      <c r="G524" s="7">
        <f t="shared" si="89"/>
        <v>0</v>
      </c>
      <c r="H524" s="43">
        <f t="shared" si="80"/>
        <v>2874.8</v>
      </c>
      <c r="I524" s="7">
        <f t="shared" si="89"/>
        <v>0</v>
      </c>
      <c r="J524" s="43">
        <f t="shared" si="78"/>
        <v>2874.8</v>
      </c>
    </row>
    <row r="525" spans="1:10" ht="12.75">
      <c r="A525" s="41" t="str">
        <f ca="1">IF(ISERROR(MATCH(C525,Код_Раздел,0)),"",INDIRECT(ADDRESS(MATCH(C525,Код_Раздел,0)+1,2,,,"Раздел")))</f>
        <v>Национальная экономика</v>
      </c>
      <c r="B525" s="55" t="s">
        <v>593</v>
      </c>
      <c r="C525" s="8" t="s">
        <v>237</v>
      </c>
      <c r="D525" s="1"/>
      <c r="E525" s="82"/>
      <c r="F525" s="7">
        <f t="shared" si="89"/>
        <v>2874.8</v>
      </c>
      <c r="G525" s="7">
        <f t="shared" si="89"/>
        <v>0</v>
      </c>
      <c r="H525" s="43">
        <f t="shared" si="80"/>
        <v>2874.8</v>
      </c>
      <c r="I525" s="7">
        <f t="shared" si="89"/>
        <v>0</v>
      </c>
      <c r="J525" s="43">
        <f t="shared" si="78"/>
        <v>2874.8</v>
      </c>
    </row>
    <row r="526" spans="1:10" ht="12.75">
      <c r="A526" s="10" t="s">
        <v>258</v>
      </c>
      <c r="B526" s="55" t="s">
        <v>593</v>
      </c>
      <c r="C526" s="8" t="s">
        <v>237</v>
      </c>
      <c r="D526" s="8" t="s">
        <v>217</v>
      </c>
      <c r="E526" s="82"/>
      <c r="F526" s="7">
        <f t="shared" si="89"/>
        <v>2874.8</v>
      </c>
      <c r="G526" s="7">
        <f t="shared" si="89"/>
        <v>0</v>
      </c>
      <c r="H526" s="43">
        <f t="shared" si="80"/>
        <v>2874.8</v>
      </c>
      <c r="I526" s="7">
        <f t="shared" si="89"/>
        <v>0</v>
      </c>
      <c r="J526" s="43">
        <f t="shared" si="78"/>
        <v>2874.8</v>
      </c>
    </row>
    <row r="527" spans="1:10" ht="33">
      <c r="A527" s="41" t="str">
        <f ca="1">IF(ISERROR(MATCH(E527,Код_КВР,0)),"",INDIRECT(ADDRESS(MATCH(E527,Код_КВР,0)+1,2,,,"КВР")))</f>
        <v>Предоставление субсидий бюджетным, автономным учреждениям и иным некоммерческим организациям</v>
      </c>
      <c r="B527" s="55" t="s">
        <v>593</v>
      </c>
      <c r="C527" s="8" t="s">
        <v>237</v>
      </c>
      <c r="D527" s="8" t="s">
        <v>217</v>
      </c>
      <c r="E527" s="82">
        <v>600</v>
      </c>
      <c r="F527" s="7">
        <f t="shared" si="89"/>
        <v>2874.8</v>
      </c>
      <c r="G527" s="7">
        <f t="shared" si="89"/>
        <v>0</v>
      </c>
      <c r="H527" s="43">
        <f t="shared" si="80"/>
        <v>2874.8</v>
      </c>
      <c r="I527" s="7">
        <f t="shared" si="89"/>
        <v>0</v>
      </c>
      <c r="J527" s="43">
        <f t="shared" si="78"/>
        <v>2874.8</v>
      </c>
    </row>
    <row r="528" spans="1:10" ht="33">
      <c r="A528" s="41" t="str">
        <f ca="1">IF(ISERROR(MATCH(E528,Код_КВР,0)),"",INDIRECT(ADDRESS(MATCH(E528,Код_КВР,0)+1,2,,,"КВР")))</f>
        <v>Субсидии некоммерческим организациям (за исключением государственных (муниципальных) учреждений)</v>
      </c>
      <c r="B528" s="55" t="s">
        <v>593</v>
      </c>
      <c r="C528" s="8" t="s">
        <v>237</v>
      </c>
      <c r="D528" s="8" t="s">
        <v>217</v>
      </c>
      <c r="E528" s="82">
        <v>630</v>
      </c>
      <c r="F528" s="7">
        <f>'прил.5'!G270</f>
        <v>2874.8</v>
      </c>
      <c r="G528" s="7">
        <f>'прил.5'!H270</f>
        <v>0</v>
      </c>
      <c r="H528" s="43">
        <f t="shared" si="80"/>
        <v>2874.8</v>
      </c>
      <c r="I528" s="7">
        <f>'прил.5'!J270</f>
        <v>0</v>
      </c>
      <c r="J528" s="43">
        <f t="shared" si="78"/>
        <v>2874.8</v>
      </c>
    </row>
    <row r="529" spans="1:10" ht="12.75">
      <c r="A529" s="41" t="str">
        <f ca="1">IF(ISERROR(MATCH(B529,Код_КЦСР,0)),"",INDIRECT(ADDRESS(MATCH(B529,Код_КЦСР,0)+1,2,,,"КЦСР")))</f>
        <v>Комплексное сопровождение инвестиционных проектов</v>
      </c>
      <c r="B529" s="55" t="s">
        <v>595</v>
      </c>
      <c r="C529" s="8"/>
      <c r="D529" s="1"/>
      <c r="E529" s="82"/>
      <c r="F529" s="7">
        <f aca="true" t="shared" si="90" ref="F529:I532">F530</f>
        <v>3366.5</v>
      </c>
      <c r="G529" s="7">
        <f t="shared" si="90"/>
        <v>0</v>
      </c>
      <c r="H529" s="43">
        <f t="shared" si="80"/>
        <v>3366.5</v>
      </c>
      <c r="I529" s="7">
        <f t="shared" si="90"/>
        <v>0</v>
      </c>
      <c r="J529" s="43">
        <f t="shared" si="78"/>
        <v>3366.5</v>
      </c>
    </row>
    <row r="530" spans="1:10" ht="12.75">
      <c r="A530" s="41" t="str">
        <f ca="1">IF(ISERROR(MATCH(C530,Код_Раздел,0)),"",INDIRECT(ADDRESS(MATCH(C530,Код_Раздел,0)+1,2,,,"Раздел")))</f>
        <v>Национальная экономика</v>
      </c>
      <c r="B530" s="55" t="s">
        <v>595</v>
      </c>
      <c r="C530" s="8" t="s">
        <v>237</v>
      </c>
      <c r="D530" s="1"/>
      <c r="E530" s="82"/>
      <c r="F530" s="7">
        <f t="shared" si="90"/>
        <v>3366.5</v>
      </c>
      <c r="G530" s="7">
        <f t="shared" si="90"/>
        <v>0</v>
      </c>
      <c r="H530" s="43">
        <f t="shared" si="80"/>
        <v>3366.5</v>
      </c>
      <c r="I530" s="7">
        <f t="shared" si="90"/>
        <v>0</v>
      </c>
      <c r="J530" s="43">
        <f t="shared" si="78"/>
        <v>3366.5</v>
      </c>
    </row>
    <row r="531" spans="1:10" ht="12.75">
      <c r="A531" s="10" t="s">
        <v>258</v>
      </c>
      <c r="B531" s="55" t="s">
        <v>595</v>
      </c>
      <c r="C531" s="8" t="s">
        <v>237</v>
      </c>
      <c r="D531" s="8" t="s">
        <v>217</v>
      </c>
      <c r="E531" s="82"/>
      <c r="F531" s="7">
        <f t="shared" si="90"/>
        <v>3366.5</v>
      </c>
      <c r="G531" s="7">
        <f t="shared" si="90"/>
        <v>0</v>
      </c>
      <c r="H531" s="43">
        <f t="shared" si="80"/>
        <v>3366.5</v>
      </c>
      <c r="I531" s="7">
        <f t="shared" si="90"/>
        <v>0</v>
      </c>
      <c r="J531" s="43">
        <f t="shared" si="78"/>
        <v>3366.5</v>
      </c>
    </row>
    <row r="532" spans="1:10" ht="33">
      <c r="A532" s="41" t="str">
        <f ca="1">IF(ISERROR(MATCH(E532,Код_КВР,0)),"",INDIRECT(ADDRESS(MATCH(E532,Код_КВР,0)+1,2,,,"КВР")))</f>
        <v>Предоставление субсидий бюджетным, автономным учреждениям и иным некоммерческим организациям</v>
      </c>
      <c r="B532" s="55" t="s">
        <v>595</v>
      </c>
      <c r="C532" s="8" t="s">
        <v>237</v>
      </c>
      <c r="D532" s="8" t="s">
        <v>217</v>
      </c>
      <c r="E532" s="82">
        <v>600</v>
      </c>
      <c r="F532" s="7">
        <f t="shared" si="90"/>
        <v>3366.5</v>
      </c>
      <c r="G532" s="7">
        <f t="shared" si="90"/>
        <v>0</v>
      </c>
      <c r="H532" s="43">
        <f t="shared" si="80"/>
        <v>3366.5</v>
      </c>
      <c r="I532" s="7">
        <f t="shared" si="90"/>
        <v>0</v>
      </c>
      <c r="J532" s="43">
        <f t="shared" si="78"/>
        <v>3366.5</v>
      </c>
    </row>
    <row r="533" spans="1:10" ht="33">
      <c r="A533" s="41" t="str">
        <f ca="1">IF(ISERROR(MATCH(E533,Код_КВР,0)),"",INDIRECT(ADDRESS(MATCH(E533,Код_КВР,0)+1,2,,,"КВР")))</f>
        <v>Субсидии некоммерческим организациям (за исключением государственных (муниципальных) учреждений)</v>
      </c>
      <c r="B533" s="55" t="s">
        <v>595</v>
      </c>
      <c r="C533" s="8" t="s">
        <v>237</v>
      </c>
      <c r="D533" s="8" t="s">
        <v>217</v>
      </c>
      <c r="E533" s="82">
        <v>630</v>
      </c>
      <c r="F533" s="7">
        <f>'прил.5'!G273</f>
        <v>3366.5</v>
      </c>
      <c r="G533" s="7">
        <f>'прил.5'!H273</f>
        <v>0</v>
      </c>
      <c r="H533" s="43">
        <f t="shared" si="80"/>
        <v>3366.5</v>
      </c>
      <c r="I533" s="7">
        <f>'прил.5'!J273</f>
        <v>0</v>
      </c>
      <c r="J533" s="43">
        <f aca="true" t="shared" si="91" ref="J533:J596">H533+I533</f>
        <v>3366.5</v>
      </c>
    </row>
    <row r="534" spans="1:10" ht="33">
      <c r="A534" s="41" t="str">
        <f ca="1">IF(ISERROR(MATCH(B534,Код_КЦСР,0)),"",INDIRECT(ADDRESS(MATCH(B534,Код_КЦСР,0)+1,2,,,"КЦСР")))</f>
        <v>Муниципальная программа «Развитие молодежной политики» на 2013-2018 годы</v>
      </c>
      <c r="B534" s="53" t="s">
        <v>597</v>
      </c>
      <c r="C534" s="8"/>
      <c r="D534" s="1"/>
      <c r="E534" s="82"/>
      <c r="F534" s="7">
        <f>F535+F541+F547</f>
        <v>9011.599999999999</v>
      </c>
      <c r="G534" s="7">
        <f>G535+G541+G547</f>
        <v>0</v>
      </c>
      <c r="H534" s="43">
        <f t="shared" si="80"/>
        <v>9011.599999999999</v>
      </c>
      <c r="I534" s="7">
        <f>I535+I541+I547</f>
        <v>0</v>
      </c>
      <c r="J534" s="43">
        <f t="shared" si="91"/>
        <v>9011.599999999999</v>
      </c>
    </row>
    <row r="535" spans="1:10" ht="33">
      <c r="A535" s="41" t="str">
        <f ca="1">IF(ISERROR(MATCH(B535,Код_КЦСР,0)),"",INDIRECT(ADDRESS(MATCH(B535,Код_КЦСР,0)+1,2,,,"КЦСР")))</f>
        <v>Организация временного трудоустройства несовершеннолетних в возрасте от 14 до 18 лет</v>
      </c>
      <c r="B535" s="53" t="s">
        <v>599</v>
      </c>
      <c r="C535" s="8"/>
      <c r="D535" s="1"/>
      <c r="E535" s="82"/>
      <c r="F535" s="7">
        <f aca="true" t="shared" si="92" ref="F535:I539">F536</f>
        <v>1338.9</v>
      </c>
      <c r="G535" s="7">
        <f t="shared" si="92"/>
        <v>0</v>
      </c>
      <c r="H535" s="43">
        <f t="shared" si="80"/>
        <v>1338.9</v>
      </c>
      <c r="I535" s="7">
        <f t="shared" si="92"/>
        <v>0</v>
      </c>
      <c r="J535" s="43">
        <f t="shared" si="91"/>
        <v>1338.9</v>
      </c>
    </row>
    <row r="536" spans="1:10" ht="12.75">
      <c r="A536" s="41" t="str">
        <f ca="1">IF(ISERROR(MATCH(C536,Код_Раздел,0)),"",INDIRECT(ADDRESS(MATCH(C536,Код_Раздел,0)+1,2,,,"Раздел")))</f>
        <v>Национальная экономика</v>
      </c>
      <c r="B536" s="53" t="s">
        <v>599</v>
      </c>
      <c r="C536" s="8" t="s">
        <v>237</v>
      </c>
      <c r="D536" s="1"/>
      <c r="E536" s="82"/>
      <c r="F536" s="7">
        <f t="shared" si="92"/>
        <v>1338.9</v>
      </c>
      <c r="G536" s="7">
        <f t="shared" si="92"/>
        <v>0</v>
      </c>
      <c r="H536" s="43">
        <f t="shared" si="80"/>
        <v>1338.9</v>
      </c>
      <c r="I536" s="7">
        <f t="shared" si="92"/>
        <v>0</v>
      </c>
      <c r="J536" s="43">
        <f t="shared" si="91"/>
        <v>1338.9</v>
      </c>
    </row>
    <row r="537" spans="1:10" ht="12.75">
      <c r="A537" s="11" t="s">
        <v>224</v>
      </c>
      <c r="B537" s="53" t="s">
        <v>599</v>
      </c>
      <c r="C537" s="8" t="s">
        <v>237</v>
      </c>
      <c r="D537" s="1" t="s">
        <v>234</v>
      </c>
      <c r="E537" s="82"/>
      <c r="F537" s="7">
        <f t="shared" si="92"/>
        <v>1338.9</v>
      </c>
      <c r="G537" s="7">
        <f t="shared" si="92"/>
        <v>0</v>
      </c>
      <c r="H537" s="43">
        <f t="shared" si="80"/>
        <v>1338.9</v>
      </c>
      <c r="I537" s="7">
        <f t="shared" si="92"/>
        <v>0</v>
      </c>
      <c r="J537" s="43">
        <f t="shared" si="91"/>
        <v>1338.9</v>
      </c>
    </row>
    <row r="538" spans="1:10" ht="33">
      <c r="A538" s="41" t="str">
        <f ca="1">IF(ISERROR(MATCH(E538,Код_КВР,0)),"",INDIRECT(ADDRESS(MATCH(E538,Код_КВР,0)+1,2,,,"КВР")))</f>
        <v>Предоставление субсидий бюджетным, автономным учреждениям и иным некоммерческим организациям</v>
      </c>
      <c r="B538" s="53" t="s">
        <v>599</v>
      </c>
      <c r="C538" s="8" t="s">
        <v>237</v>
      </c>
      <c r="D538" s="1" t="s">
        <v>234</v>
      </c>
      <c r="E538" s="82">
        <v>600</v>
      </c>
      <c r="F538" s="7">
        <f t="shared" si="92"/>
        <v>1338.9</v>
      </c>
      <c r="G538" s="7">
        <f t="shared" si="92"/>
        <v>0</v>
      </c>
      <c r="H538" s="43">
        <f t="shared" si="80"/>
        <v>1338.9</v>
      </c>
      <c r="I538" s="7">
        <f t="shared" si="92"/>
        <v>0</v>
      </c>
      <c r="J538" s="43">
        <f t="shared" si="91"/>
        <v>1338.9</v>
      </c>
    </row>
    <row r="539" spans="1:10" ht="12.75">
      <c r="A539" s="41" t="str">
        <f ca="1">IF(ISERROR(MATCH(E539,Код_КВР,0)),"",INDIRECT(ADDRESS(MATCH(E539,Код_КВР,0)+1,2,,,"КВР")))</f>
        <v>Субсидии бюджетным учреждениям</v>
      </c>
      <c r="B539" s="53" t="s">
        <v>599</v>
      </c>
      <c r="C539" s="8" t="s">
        <v>237</v>
      </c>
      <c r="D539" s="1" t="s">
        <v>234</v>
      </c>
      <c r="E539" s="82">
        <v>610</v>
      </c>
      <c r="F539" s="7">
        <f t="shared" si="92"/>
        <v>1338.9</v>
      </c>
      <c r="G539" s="7">
        <f t="shared" si="92"/>
        <v>0</v>
      </c>
      <c r="H539" s="43">
        <f t="shared" si="80"/>
        <v>1338.9</v>
      </c>
      <c r="I539" s="7">
        <f t="shared" si="92"/>
        <v>0</v>
      </c>
      <c r="J539" s="43">
        <f t="shared" si="91"/>
        <v>1338.9</v>
      </c>
    </row>
    <row r="540" spans="1:10" ht="49.5">
      <c r="A540" s="41" t="str">
        <f ca="1">IF(ISERROR(MATCH(E540,Код_КВР,0)),"",INDIRECT(ADDRESS(MATCH(E540,Код_КВР,0)+1,2,,,"КВР")))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40" s="53" t="s">
        <v>599</v>
      </c>
      <c r="C540" s="8" t="s">
        <v>237</v>
      </c>
      <c r="D540" s="1" t="s">
        <v>234</v>
      </c>
      <c r="E540" s="82">
        <v>611</v>
      </c>
      <c r="F540" s="7">
        <f>'прил.5'!G223</f>
        <v>1338.9</v>
      </c>
      <c r="G540" s="7">
        <f>'прил.5'!H223</f>
        <v>0</v>
      </c>
      <c r="H540" s="43">
        <f t="shared" si="80"/>
        <v>1338.9</v>
      </c>
      <c r="I540" s="7">
        <f>'прил.5'!J223</f>
        <v>0</v>
      </c>
      <c r="J540" s="43">
        <f t="shared" si="91"/>
        <v>1338.9</v>
      </c>
    </row>
    <row r="541" spans="1:10" ht="66">
      <c r="A541" s="41" t="str">
        <f ca="1">IF(ISERROR(MATCH(B541,Код_КЦСР,0)),"",INDIRECT(ADDRESS(MATCH(B541,Код_КЦСР,0)+1,2,,,"КЦСР")))</f>
        <v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города.</v>
      </c>
      <c r="B541" s="53" t="s">
        <v>601</v>
      </c>
      <c r="C541" s="8"/>
      <c r="D541" s="1"/>
      <c r="E541" s="82"/>
      <c r="F541" s="7">
        <f aca="true" t="shared" si="93" ref="F541:I545">F542</f>
        <v>844.8</v>
      </c>
      <c r="G541" s="7">
        <f t="shared" si="93"/>
        <v>0</v>
      </c>
      <c r="H541" s="43">
        <f aca="true" t="shared" si="94" ref="H541:H604">F541+G541</f>
        <v>844.8</v>
      </c>
      <c r="I541" s="7">
        <f t="shared" si="93"/>
        <v>0</v>
      </c>
      <c r="J541" s="43">
        <f t="shared" si="91"/>
        <v>844.8</v>
      </c>
    </row>
    <row r="542" spans="1:10" ht="12.75">
      <c r="A542" s="41" t="str">
        <f ca="1">IF(ISERROR(MATCH(C542,Код_Раздел,0)),"",INDIRECT(ADDRESS(MATCH(C542,Код_Раздел,0)+1,2,,,"Раздел")))</f>
        <v>Образование</v>
      </c>
      <c r="B542" s="53" t="s">
        <v>601</v>
      </c>
      <c r="C542" s="8" t="s">
        <v>216</v>
      </c>
      <c r="D542" s="1"/>
      <c r="E542" s="82"/>
      <c r="F542" s="7">
        <f t="shared" si="93"/>
        <v>844.8</v>
      </c>
      <c r="G542" s="7">
        <f t="shared" si="93"/>
        <v>0</v>
      </c>
      <c r="H542" s="43">
        <f t="shared" si="94"/>
        <v>844.8</v>
      </c>
      <c r="I542" s="7">
        <f t="shared" si="93"/>
        <v>0</v>
      </c>
      <c r="J542" s="43">
        <f t="shared" si="91"/>
        <v>844.8</v>
      </c>
    </row>
    <row r="543" spans="1:10" ht="12.75">
      <c r="A543" s="10" t="s">
        <v>220</v>
      </c>
      <c r="B543" s="53" t="s">
        <v>601</v>
      </c>
      <c r="C543" s="8" t="s">
        <v>216</v>
      </c>
      <c r="D543" s="1" t="s">
        <v>216</v>
      </c>
      <c r="E543" s="82"/>
      <c r="F543" s="7">
        <f t="shared" si="93"/>
        <v>844.8</v>
      </c>
      <c r="G543" s="7">
        <f t="shared" si="93"/>
        <v>0</v>
      </c>
      <c r="H543" s="43">
        <f t="shared" si="94"/>
        <v>844.8</v>
      </c>
      <c r="I543" s="7">
        <f t="shared" si="93"/>
        <v>0</v>
      </c>
      <c r="J543" s="43">
        <f t="shared" si="91"/>
        <v>844.8</v>
      </c>
    </row>
    <row r="544" spans="1:10" ht="33">
      <c r="A544" s="41" t="str">
        <f ca="1">IF(ISERROR(MATCH(E544,Код_КВР,0)),"",INDIRECT(ADDRESS(MATCH(E544,Код_КВР,0)+1,2,,,"КВР")))</f>
        <v>Предоставление субсидий бюджетным, автономным учреждениям и иным некоммерческим организациям</v>
      </c>
      <c r="B544" s="53" t="s">
        <v>601</v>
      </c>
      <c r="C544" s="8" t="s">
        <v>216</v>
      </c>
      <c r="D544" s="1" t="s">
        <v>216</v>
      </c>
      <c r="E544" s="82">
        <v>600</v>
      </c>
      <c r="F544" s="7">
        <f t="shared" si="93"/>
        <v>844.8</v>
      </c>
      <c r="G544" s="7">
        <f t="shared" si="93"/>
        <v>0</v>
      </c>
      <c r="H544" s="43">
        <f t="shared" si="94"/>
        <v>844.8</v>
      </c>
      <c r="I544" s="7">
        <f t="shared" si="93"/>
        <v>0</v>
      </c>
      <c r="J544" s="43">
        <f t="shared" si="91"/>
        <v>844.8</v>
      </c>
    </row>
    <row r="545" spans="1:10" ht="12.75">
      <c r="A545" s="41" t="str">
        <f ca="1">IF(ISERROR(MATCH(E545,Код_КВР,0)),"",INDIRECT(ADDRESS(MATCH(E545,Код_КВР,0)+1,2,,,"КВР")))</f>
        <v>Субсидии бюджетным учреждениям</v>
      </c>
      <c r="B545" s="53" t="s">
        <v>601</v>
      </c>
      <c r="C545" s="8" t="s">
        <v>216</v>
      </c>
      <c r="D545" s="1" t="s">
        <v>216</v>
      </c>
      <c r="E545" s="82">
        <v>610</v>
      </c>
      <c r="F545" s="7">
        <f t="shared" si="93"/>
        <v>844.8</v>
      </c>
      <c r="G545" s="7">
        <f t="shared" si="93"/>
        <v>0</v>
      </c>
      <c r="H545" s="43">
        <f t="shared" si="94"/>
        <v>844.8</v>
      </c>
      <c r="I545" s="7">
        <f t="shared" si="93"/>
        <v>0</v>
      </c>
      <c r="J545" s="43">
        <f t="shared" si="91"/>
        <v>844.8</v>
      </c>
    </row>
    <row r="546" spans="1:10" ht="49.5">
      <c r="A546" s="41" t="str">
        <f ca="1">IF(ISERROR(MATCH(E546,Код_КВР,0)),"",INDIRECT(ADDRESS(MATCH(E546,Код_КВР,0)+1,2,,,"КВР")))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46" s="53" t="s">
        <v>601</v>
      </c>
      <c r="C546" s="8" t="s">
        <v>216</v>
      </c>
      <c r="D546" s="1" t="s">
        <v>216</v>
      </c>
      <c r="E546" s="82">
        <v>611</v>
      </c>
      <c r="F546" s="7">
        <f>'прил.5'!G285</f>
        <v>844.8</v>
      </c>
      <c r="G546" s="7">
        <f>'прил.5'!H285</f>
        <v>0</v>
      </c>
      <c r="H546" s="43">
        <f t="shared" si="94"/>
        <v>844.8</v>
      </c>
      <c r="I546" s="7">
        <f>'прил.5'!J285</f>
        <v>0</v>
      </c>
      <c r="J546" s="43">
        <f t="shared" si="91"/>
        <v>844.8</v>
      </c>
    </row>
    <row r="547" spans="1:10" ht="49.5">
      <c r="A547" s="41" t="str">
        <f ca="1">IF(ISERROR(MATCH(B547,Код_КЦСР,0)),"",INDIRECT(ADDRESS(MATCH(B547,Код_КЦСР,0)+1,2,,,"КЦСР")))</f>
        <v>Организация и проведение мероприятий с детьми и молодежью в рамках текущей деятельности муниципального бюджетного учреждения «Череповецкий молодежный центр»</v>
      </c>
      <c r="B547" s="53" t="s">
        <v>603</v>
      </c>
      <c r="C547" s="8"/>
      <c r="D547" s="1"/>
      <c r="E547" s="82"/>
      <c r="F547" s="7">
        <f aca="true" t="shared" si="95" ref="F547:I551">F548</f>
        <v>6827.9</v>
      </c>
      <c r="G547" s="7">
        <f t="shared" si="95"/>
        <v>0</v>
      </c>
      <c r="H547" s="43">
        <f t="shared" si="94"/>
        <v>6827.9</v>
      </c>
      <c r="I547" s="7">
        <f t="shared" si="95"/>
        <v>0</v>
      </c>
      <c r="J547" s="43">
        <f t="shared" si="91"/>
        <v>6827.9</v>
      </c>
    </row>
    <row r="548" spans="1:10" ht="12.75">
      <c r="A548" s="41" t="str">
        <f ca="1">IF(ISERROR(MATCH(C548,Код_Раздел,0)),"",INDIRECT(ADDRESS(MATCH(C548,Код_Раздел,0)+1,2,,,"Раздел")))</f>
        <v>Образование</v>
      </c>
      <c r="B548" s="53" t="s">
        <v>603</v>
      </c>
      <c r="C548" s="8" t="s">
        <v>216</v>
      </c>
      <c r="D548" s="1"/>
      <c r="E548" s="82"/>
      <c r="F548" s="7">
        <f t="shared" si="95"/>
        <v>6827.9</v>
      </c>
      <c r="G548" s="7">
        <f t="shared" si="95"/>
        <v>0</v>
      </c>
      <c r="H548" s="43">
        <f t="shared" si="94"/>
        <v>6827.9</v>
      </c>
      <c r="I548" s="7">
        <f t="shared" si="95"/>
        <v>0</v>
      </c>
      <c r="J548" s="43">
        <f t="shared" si="91"/>
        <v>6827.9</v>
      </c>
    </row>
    <row r="549" spans="1:10" ht="12.75">
      <c r="A549" s="10" t="s">
        <v>220</v>
      </c>
      <c r="B549" s="53" t="s">
        <v>603</v>
      </c>
      <c r="C549" s="8" t="s">
        <v>216</v>
      </c>
      <c r="D549" s="1" t="s">
        <v>216</v>
      </c>
      <c r="E549" s="82"/>
      <c r="F549" s="7">
        <f t="shared" si="95"/>
        <v>6827.9</v>
      </c>
      <c r="G549" s="7">
        <f t="shared" si="95"/>
        <v>0</v>
      </c>
      <c r="H549" s="43">
        <f t="shared" si="94"/>
        <v>6827.9</v>
      </c>
      <c r="I549" s="7">
        <f t="shared" si="95"/>
        <v>0</v>
      </c>
      <c r="J549" s="43">
        <f t="shared" si="91"/>
        <v>6827.9</v>
      </c>
    </row>
    <row r="550" spans="1:10" ht="33">
      <c r="A550" s="41" t="str">
        <f ca="1">IF(ISERROR(MATCH(E550,Код_КВР,0)),"",INDIRECT(ADDRESS(MATCH(E550,Код_КВР,0)+1,2,,,"КВР")))</f>
        <v>Предоставление субсидий бюджетным, автономным учреждениям и иным некоммерческим организациям</v>
      </c>
      <c r="B550" s="53" t="s">
        <v>603</v>
      </c>
      <c r="C550" s="8" t="s">
        <v>216</v>
      </c>
      <c r="D550" s="1" t="s">
        <v>216</v>
      </c>
      <c r="E550" s="82">
        <v>600</v>
      </c>
      <c r="F550" s="7">
        <f t="shared" si="95"/>
        <v>6827.9</v>
      </c>
      <c r="G550" s="7">
        <f t="shared" si="95"/>
        <v>0</v>
      </c>
      <c r="H550" s="43">
        <f t="shared" si="94"/>
        <v>6827.9</v>
      </c>
      <c r="I550" s="7">
        <f t="shared" si="95"/>
        <v>0</v>
      </c>
      <c r="J550" s="43">
        <f t="shared" si="91"/>
        <v>6827.9</v>
      </c>
    </row>
    <row r="551" spans="1:10" ht="12.75">
      <c r="A551" s="41" t="str">
        <f ca="1">IF(ISERROR(MATCH(E551,Код_КВР,0)),"",INDIRECT(ADDRESS(MATCH(E551,Код_КВР,0)+1,2,,,"КВР")))</f>
        <v>Субсидии бюджетным учреждениям</v>
      </c>
      <c r="B551" s="53" t="s">
        <v>603</v>
      </c>
      <c r="C551" s="8" t="s">
        <v>216</v>
      </c>
      <c r="D551" s="1" t="s">
        <v>216</v>
      </c>
      <c r="E551" s="82">
        <v>610</v>
      </c>
      <c r="F551" s="7">
        <f t="shared" si="95"/>
        <v>6827.9</v>
      </c>
      <c r="G551" s="7">
        <f t="shared" si="95"/>
        <v>0</v>
      </c>
      <c r="H551" s="43">
        <f t="shared" si="94"/>
        <v>6827.9</v>
      </c>
      <c r="I551" s="7">
        <f t="shared" si="95"/>
        <v>0</v>
      </c>
      <c r="J551" s="43">
        <f t="shared" si="91"/>
        <v>6827.9</v>
      </c>
    </row>
    <row r="552" spans="1:10" ht="49.5">
      <c r="A552" s="41" t="str">
        <f ca="1">IF(ISERROR(MATCH(E552,Код_КВР,0)),"",INDIRECT(ADDRESS(MATCH(E552,Код_КВР,0)+1,2,,,"КВР")))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52" s="53" t="s">
        <v>603</v>
      </c>
      <c r="C552" s="8" t="s">
        <v>216</v>
      </c>
      <c r="D552" s="1" t="s">
        <v>216</v>
      </c>
      <c r="E552" s="82">
        <v>611</v>
      </c>
      <c r="F552" s="7">
        <f>'прил.5'!G289</f>
        <v>6827.9</v>
      </c>
      <c r="G552" s="7">
        <f>'прил.5'!H289</f>
        <v>0</v>
      </c>
      <c r="H552" s="43">
        <f t="shared" si="94"/>
        <v>6827.9</v>
      </c>
      <c r="I552" s="7">
        <f>'прил.5'!J289</f>
        <v>0</v>
      </c>
      <c r="J552" s="43">
        <f t="shared" si="91"/>
        <v>6827.9</v>
      </c>
    </row>
    <row r="553" spans="1:10" ht="12.75">
      <c r="A553" s="41" t="str">
        <f ca="1">IF(ISERROR(MATCH(B553,Код_КЦСР,0)),"",INDIRECT(ADDRESS(MATCH(B553,Код_КЦСР,0)+1,2,,,"КЦСР")))</f>
        <v>Муниципальная программа «Здоровый город» на 2014-2022 годы</v>
      </c>
      <c r="B553" s="53" t="s">
        <v>605</v>
      </c>
      <c r="C553" s="8"/>
      <c r="D553" s="1"/>
      <c r="E553" s="82"/>
      <c r="F553" s="7">
        <f>F554+F567+F593+F613+F624+F635</f>
        <v>2291.3</v>
      </c>
      <c r="G553" s="7">
        <f>G554+G567+G593+G613+G624+G635</f>
        <v>0</v>
      </c>
      <c r="H553" s="43">
        <f t="shared" si="94"/>
        <v>2291.3</v>
      </c>
      <c r="I553" s="7">
        <f>I554+I567+I593+I613+I624+I635</f>
        <v>0</v>
      </c>
      <c r="J553" s="43">
        <f t="shared" si="91"/>
        <v>2291.3</v>
      </c>
    </row>
    <row r="554" spans="1:10" ht="12.75">
      <c r="A554" s="41" t="str">
        <f ca="1">IF(ISERROR(MATCH(B554,Код_КЦСР,0)),"",INDIRECT(ADDRESS(MATCH(B554,Код_КЦСР,0)+1,2,,,"КЦСР")))</f>
        <v>Организационно-методическое обеспечение Программы</v>
      </c>
      <c r="B554" s="53" t="s">
        <v>607</v>
      </c>
      <c r="C554" s="8"/>
      <c r="D554" s="1"/>
      <c r="E554" s="82"/>
      <c r="F554" s="7">
        <f>F555+F562</f>
        <v>954</v>
      </c>
      <c r="G554" s="7">
        <f>G555+G562</f>
        <v>0</v>
      </c>
      <c r="H554" s="43">
        <f t="shared" si="94"/>
        <v>954</v>
      </c>
      <c r="I554" s="7">
        <f>I555+I562</f>
        <v>0</v>
      </c>
      <c r="J554" s="43">
        <f t="shared" si="91"/>
        <v>954</v>
      </c>
    </row>
    <row r="555" spans="1:10" ht="12.75">
      <c r="A555" s="41" t="str">
        <f ca="1">IF(ISERROR(MATCH(C555,Код_Раздел,0)),"",INDIRECT(ADDRESS(MATCH(C555,Код_Раздел,0)+1,2,,,"Раздел")))</f>
        <v>Общегосударственные  вопросы</v>
      </c>
      <c r="B555" s="53" t="s">
        <v>607</v>
      </c>
      <c r="C555" s="8" t="s">
        <v>234</v>
      </c>
      <c r="D555" s="1"/>
      <c r="E555" s="82"/>
      <c r="F555" s="7">
        <f>F556</f>
        <v>954</v>
      </c>
      <c r="G555" s="7">
        <f>G556</f>
        <v>0</v>
      </c>
      <c r="H555" s="43">
        <f t="shared" si="94"/>
        <v>954</v>
      </c>
      <c r="I555" s="7">
        <f>I556</f>
        <v>0</v>
      </c>
      <c r="J555" s="43">
        <f t="shared" si="91"/>
        <v>954</v>
      </c>
    </row>
    <row r="556" spans="1:10" ht="12.75">
      <c r="A556" s="10" t="s">
        <v>258</v>
      </c>
      <c r="B556" s="53" t="s">
        <v>607</v>
      </c>
      <c r="C556" s="8" t="s">
        <v>234</v>
      </c>
      <c r="D556" s="1" t="s">
        <v>211</v>
      </c>
      <c r="E556" s="82"/>
      <c r="F556" s="7">
        <f>F557+F560</f>
        <v>954</v>
      </c>
      <c r="G556" s="7">
        <f>G557+G560</f>
        <v>0</v>
      </c>
      <c r="H556" s="43">
        <f t="shared" si="94"/>
        <v>954</v>
      </c>
      <c r="I556" s="7">
        <f>I557+I560</f>
        <v>0</v>
      </c>
      <c r="J556" s="43">
        <f t="shared" si="91"/>
        <v>954</v>
      </c>
    </row>
    <row r="557" spans="1:10" ht="12.75">
      <c r="A557" s="41" t="str">
        <f ca="1">IF(ISERROR(MATCH(E557,Код_КВР,0)),"",INDIRECT(ADDRESS(MATCH(E557,Код_КВР,0)+1,2,,,"КВР")))</f>
        <v>Закупка товаров, работ и услуг для муниципальных нужд</v>
      </c>
      <c r="B557" s="53" t="s">
        <v>607</v>
      </c>
      <c r="C557" s="8" t="s">
        <v>234</v>
      </c>
      <c r="D557" s="1" t="s">
        <v>211</v>
      </c>
      <c r="E557" s="82">
        <v>200</v>
      </c>
      <c r="F557" s="7">
        <f>F558</f>
        <v>276</v>
      </c>
      <c r="G557" s="7">
        <f>G558</f>
        <v>0</v>
      </c>
      <c r="H557" s="43">
        <f t="shared" si="94"/>
        <v>276</v>
      </c>
      <c r="I557" s="7">
        <f>I558</f>
        <v>0</v>
      </c>
      <c r="J557" s="43">
        <f t="shared" si="91"/>
        <v>276</v>
      </c>
    </row>
    <row r="558" spans="1:10" ht="33">
      <c r="A558" s="41" t="str">
        <f ca="1">IF(ISERROR(MATCH(E558,Код_КВР,0)),"",INDIRECT(ADDRESS(MATCH(E558,Код_КВР,0)+1,2,,,"КВР")))</f>
        <v>Иные закупки товаров, работ и услуг для обеспечения муниципальных нужд</v>
      </c>
      <c r="B558" s="53" t="s">
        <v>607</v>
      </c>
      <c r="C558" s="8" t="s">
        <v>234</v>
      </c>
      <c r="D558" s="1" t="s">
        <v>211</v>
      </c>
      <c r="E558" s="82">
        <v>240</v>
      </c>
      <c r="F558" s="7">
        <f>F559</f>
        <v>276</v>
      </c>
      <c r="G558" s="7">
        <f>G559</f>
        <v>0</v>
      </c>
      <c r="H558" s="43">
        <f t="shared" si="94"/>
        <v>276</v>
      </c>
      <c r="I558" s="7">
        <f>I559</f>
        <v>0</v>
      </c>
      <c r="J558" s="43">
        <f t="shared" si="91"/>
        <v>276</v>
      </c>
    </row>
    <row r="559" spans="1:10" ht="33">
      <c r="A559" s="41" t="str">
        <f ca="1">IF(ISERROR(MATCH(E559,Код_КВР,0)),"",INDIRECT(ADDRESS(MATCH(E559,Код_КВР,0)+1,2,,,"КВР")))</f>
        <v xml:space="preserve">Прочая закупка товаров, работ и услуг для обеспечения муниципальных нужд         </v>
      </c>
      <c r="B559" s="53" t="s">
        <v>607</v>
      </c>
      <c r="C559" s="8" t="s">
        <v>234</v>
      </c>
      <c r="D559" s="1" t="s">
        <v>211</v>
      </c>
      <c r="E559" s="82">
        <v>244</v>
      </c>
      <c r="F559" s="7">
        <f>'прил.5'!G94</f>
        <v>276</v>
      </c>
      <c r="G559" s="7">
        <f>'прил.5'!H94</f>
        <v>0</v>
      </c>
      <c r="H559" s="43">
        <f t="shared" si="94"/>
        <v>276</v>
      </c>
      <c r="I559" s="7">
        <f>'прил.5'!J94</f>
        <v>0</v>
      </c>
      <c r="J559" s="43">
        <f t="shared" si="91"/>
        <v>276</v>
      </c>
    </row>
    <row r="560" spans="1:10" ht="33">
      <c r="A560" s="41" t="str">
        <f ca="1">IF(ISERROR(MATCH(E560,Код_КВР,0)),"",INDIRECT(ADDRESS(MATCH(E560,Код_КВР,0)+1,2,,,"КВР")))</f>
        <v>Предоставление платежей, взносов, безвозмездных перечислений субъектам международного права</v>
      </c>
      <c r="B560" s="53" t="s">
        <v>607</v>
      </c>
      <c r="C560" s="8" t="s">
        <v>234</v>
      </c>
      <c r="D560" s="1" t="s">
        <v>211</v>
      </c>
      <c r="E560" s="82">
        <v>860</v>
      </c>
      <c r="F560" s="7">
        <f>F561</f>
        <v>678</v>
      </c>
      <c r="G560" s="7">
        <f>G561</f>
        <v>0</v>
      </c>
      <c r="H560" s="43">
        <f t="shared" si="94"/>
        <v>678</v>
      </c>
      <c r="I560" s="7">
        <f>I561</f>
        <v>0</v>
      </c>
      <c r="J560" s="43">
        <f t="shared" si="91"/>
        <v>678</v>
      </c>
    </row>
    <row r="561" spans="1:10" ht="12.75">
      <c r="A561" s="41" t="str">
        <f ca="1">IF(ISERROR(MATCH(E561,Код_КВР,0)),"",INDIRECT(ADDRESS(MATCH(E561,Код_КВР,0)+1,2,,,"КВР")))</f>
        <v>Взносы в международные организации</v>
      </c>
      <c r="B561" s="53" t="s">
        <v>607</v>
      </c>
      <c r="C561" s="8" t="s">
        <v>234</v>
      </c>
      <c r="D561" s="1" t="s">
        <v>211</v>
      </c>
      <c r="E561" s="82">
        <v>862</v>
      </c>
      <c r="F561" s="7">
        <f>'прил.5'!G96</f>
        <v>678</v>
      </c>
      <c r="G561" s="7">
        <f>'прил.5'!H96</f>
        <v>0</v>
      </c>
      <c r="H561" s="43">
        <f t="shared" si="94"/>
        <v>678</v>
      </c>
      <c r="I561" s="7">
        <f>'прил.5'!J96</f>
        <v>0</v>
      </c>
      <c r="J561" s="43">
        <f t="shared" si="91"/>
        <v>678</v>
      </c>
    </row>
    <row r="562" spans="1:10" ht="12.75" hidden="1">
      <c r="A562" s="41" t="str">
        <f ca="1">IF(ISERROR(MATCH(C562,Код_Раздел,0)),"",INDIRECT(ADDRESS(MATCH(C562,Код_Раздел,0)+1,2,,,"Раздел")))</f>
        <v>Образование</v>
      </c>
      <c r="B562" s="53" t="s">
        <v>607</v>
      </c>
      <c r="C562" s="8" t="s">
        <v>216</v>
      </c>
      <c r="D562" s="1"/>
      <c r="E562" s="82"/>
      <c r="F562" s="7">
        <f aca="true" t="shared" si="96" ref="F562:I565">F563</f>
        <v>0</v>
      </c>
      <c r="G562" s="7">
        <f t="shared" si="96"/>
        <v>0</v>
      </c>
      <c r="H562" s="43">
        <f t="shared" si="94"/>
        <v>0</v>
      </c>
      <c r="I562" s="7">
        <f t="shared" si="96"/>
        <v>0</v>
      </c>
      <c r="J562" s="43">
        <f t="shared" si="91"/>
        <v>0</v>
      </c>
    </row>
    <row r="563" spans="1:10" ht="12.75" hidden="1">
      <c r="A563" s="10" t="s">
        <v>220</v>
      </c>
      <c r="B563" s="53" t="s">
        <v>607</v>
      </c>
      <c r="C563" s="8" t="s">
        <v>216</v>
      </c>
      <c r="D563" s="1" t="s">
        <v>216</v>
      </c>
      <c r="E563" s="82"/>
      <c r="F563" s="7">
        <f t="shared" si="96"/>
        <v>0</v>
      </c>
      <c r="G563" s="7">
        <f t="shared" si="96"/>
        <v>0</v>
      </c>
      <c r="H563" s="43">
        <f t="shared" si="94"/>
        <v>0</v>
      </c>
      <c r="I563" s="7">
        <f t="shared" si="96"/>
        <v>0</v>
      </c>
      <c r="J563" s="43">
        <f t="shared" si="91"/>
        <v>0</v>
      </c>
    </row>
    <row r="564" spans="1:10" ht="33" hidden="1">
      <c r="A564" s="41" t="str">
        <f ca="1">IF(ISERROR(MATCH(E564,Код_КВР,0)),"",INDIRECT(ADDRESS(MATCH(E564,Код_КВР,0)+1,2,,,"КВР")))</f>
        <v>Предоставление субсидий бюджетным, автономным учреждениям и иным некоммерческим организациям</v>
      </c>
      <c r="B564" s="53" t="s">
        <v>607</v>
      </c>
      <c r="C564" s="8" t="s">
        <v>216</v>
      </c>
      <c r="D564" s="1" t="s">
        <v>216</v>
      </c>
      <c r="E564" s="82">
        <v>600</v>
      </c>
      <c r="F564" s="7">
        <f t="shared" si="96"/>
        <v>0</v>
      </c>
      <c r="G564" s="7">
        <f t="shared" si="96"/>
        <v>0</v>
      </c>
      <c r="H564" s="43">
        <f t="shared" si="94"/>
        <v>0</v>
      </c>
      <c r="I564" s="7">
        <f t="shared" si="96"/>
        <v>0</v>
      </c>
      <c r="J564" s="43">
        <f t="shared" si="91"/>
        <v>0</v>
      </c>
    </row>
    <row r="565" spans="1:10" ht="12.75" hidden="1">
      <c r="A565" s="41" t="str">
        <f ca="1">IF(ISERROR(MATCH(E565,Код_КВР,0)),"",INDIRECT(ADDRESS(MATCH(E565,Код_КВР,0)+1,2,,,"КВР")))</f>
        <v>Субсидии бюджетным учреждениям</v>
      </c>
      <c r="B565" s="53" t="s">
        <v>607</v>
      </c>
      <c r="C565" s="8" t="s">
        <v>216</v>
      </c>
      <c r="D565" s="1" t="s">
        <v>216</v>
      </c>
      <c r="E565" s="82">
        <v>610</v>
      </c>
      <c r="F565" s="7">
        <f t="shared" si="96"/>
        <v>0</v>
      </c>
      <c r="G565" s="7">
        <f t="shared" si="96"/>
        <v>0</v>
      </c>
      <c r="H565" s="43">
        <f t="shared" si="94"/>
        <v>0</v>
      </c>
      <c r="I565" s="7">
        <f t="shared" si="96"/>
        <v>0</v>
      </c>
      <c r="J565" s="43">
        <f t="shared" si="91"/>
        <v>0</v>
      </c>
    </row>
    <row r="566" spans="1:10" ht="12.75" hidden="1">
      <c r="A566" s="41" t="str">
        <f ca="1">IF(ISERROR(MATCH(E566,Код_КВР,0)),"",INDIRECT(ADDRESS(MATCH(E566,Код_КВР,0)+1,2,,,"КВР")))</f>
        <v>Субсидии бюджетным учреждениям на иные цели</v>
      </c>
      <c r="B566" s="53" t="s">
        <v>607</v>
      </c>
      <c r="C566" s="8" t="s">
        <v>216</v>
      </c>
      <c r="D566" s="1" t="s">
        <v>216</v>
      </c>
      <c r="E566" s="82">
        <v>612</v>
      </c>
      <c r="F566" s="7">
        <f>'прил.5'!G294</f>
        <v>0</v>
      </c>
      <c r="G566" s="7">
        <f>'прил.5'!H294</f>
        <v>0</v>
      </c>
      <c r="H566" s="43">
        <f t="shared" si="94"/>
        <v>0</v>
      </c>
      <c r="I566" s="7">
        <f>'прил.5'!J294</f>
        <v>0</v>
      </c>
      <c r="J566" s="43">
        <f t="shared" si="91"/>
        <v>0</v>
      </c>
    </row>
    <row r="567" spans="1:10" ht="12.75">
      <c r="A567" s="41" t="str">
        <f ca="1">IF(ISERROR(MATCH(B567,Код_КЦСР,0)),"",INDIRECT(ADDRESS(MATCH(B567,Код_КЦСР,0)+1,2,,,"КЦСР")))</f>
        <v>Сохранение и укрепление здоровья детей и подростков</v>
      </c>
      <c r="B567" s="53" t="s">
        <v>608</v>
      </c>
      <c r="C567" s="8"/>
      <c r="D567" s="1"/>
      <c r="E567" s="82"/>
      <c r="F567" s="7">
        <f>F568+F573+F583+F588</f>
        <v>557.9</v>
      </c>
      <c r="G567" s="7">
        <f>G568+G573+G583+G588</f>
        <v>0</v>
      </c>
      <c r="H567" s="43">
        <f t="shared" si="94"/>
        <v>557.9</v>
      </c>
      <c r="I567" s="7">
        <f>I568+I573+I583+I588</f>
        <v>0</v>
      </c>
      <c r="J567" s="43">
        <f t="shared" si="91"/>
        <v>557.9</v>
      </c>
    </row>
    <row r="568" spans="1:10" ht="12.75">
      <c r="A568" s="41" t="str">
        <f ca="1">IF(ISERROR(MATCH(C568,Код_Раздел,0)),"",INDIRECT(ADDRESS(MATCH(C568,Код_Раздел,0)+1,2,,,"Раздел")))</f>
        <v>Национальная безопасность и правоохранительная  деятельность</v>
      </c>
      <c r="B568" s="53" t="s">
        <v>608</v>
      </c>
      <c r="C568" s="8" t="s">
        <v>236</v>
      </c>
      <c r="D568" s="1"/>
      <c r="E568" s="82"/>
      <c r="F568" s="7">
        <f aca="true" t="shared" si="97" ref="F568:I571">F569</f>
        <v>77.9</v>
      </c>
      <c r="G568" s="7">
        <f t="shared" si="97"/>
        <v>0</v>
      </c>
      <c r="H568" s="43">
        <f t="shared" si="94"/>
        <v>77.9</v>
      </c>
      <c r="I568" s="7">
        <f t="shared" si="97"/>
        <v>0</v>
      </c>
      <c r="J568" s="43">
        <f t="shared" si="91"/>
        <v>77.9</v>
      </c>
    </row>
    <row r="569" spans="1:10" ht="33">
      <c r="A569" s="14" t="s">
        <v>283</v>
      </c>
      <c r="B569" s="53" t="s">
        <v>608</v>
      </c>
      <c r="C569" s="8" t="s">
        <v>236</v>
      </c>
      <c r="D569" s="1" t="s">
        <v>240</v>
      </c>
      <c r="E569" s="82"/>
      <c r="F569" s="7">
        <f t="shared" si="97"/>
        <v>77.9</v>
      </c>
      <c r="G569" s="7">
        <f t="shared" si="97"/>
        <v>0</v>
      </c>
      <c r="H569" s="43">
        <f t="shared" si="94"/>
        <v>77.9</v>
      </c>
      <c r="I569" s="7">
        <f t="shared" si="97"/>
        <v>0</v>
      </c>
      <c r="J569" s="43">
        <f t="shared" si="91"/>
        <v>77.9</v>
      </c>
    </row>
    <row r="570" spans="1:10" ht="12.75">
      <c r="A570" s="41" t="str">
        <f ca="1">IF(ISERROR(MATCH(E570,Код_КВР,0)),"",INDIRECT(ADDRESS(MATCH(E570,Код_КВР,0)+1,2,,,"КВР")))</f>
        <v>Закупка товаров, работ и услуг для муниципальных нужд</v>
      </c>
      <c r="B570" s="53" t="s">
        <v>608</v>
      </c>
      <c r="C570" s="8" t="s">
        <v>236</v>
      </c>
      <c r="D570" s="1" t="s">
        <v>240</v>
      </c>
      <c r="E570" s="82">
        <v>200</v>
      </c>
      <c r="F570" s="7">
        <f t="shared" si="97"/>
        <v>77.9</v>
      </c>
      <c r="G570" s="7">
        <f t="shared" si="97"/>
        <v>0</v>
      </c>
      <c r="H570" s="43">
        <f t="shared" si="94"/>
        <v>77.9</v>
      </c>
      <c r="I570" s="7">
        <f t="shared" si="97"/>
        <v>0</v>
      </c>
      <c r="J570" s="43">
        <f t="shared" si="91"/>
        <v>77.9</v>
      </c>
    </row>
    <row r="571" spans="1:10" ht="33">
      <c r="A571" s="41" t="str">
        <f ca="1">IF(ISERROR(MATCH(E571,Код_КВР,0)),"",INDIRECT(ADDRESS(MATCH(E571,Код_КВР,0)+1,2,,,"КВР")))</f>
        <v>Иные закупки товаров, работ и услуг для обеспечения муниципальных нужд</v>
      </c>
      <c r="B571" s="53" t="s">
        <v>608</v>
      </c>
      <c r="C571" s="8" t="s">
        <v>236</v>
      </c>
      <c r="D571" s="1" t="s">
        <v>240</v>
      </c>
      <c r="E571" s="82">
        <v>240</v>
      </c>
      <c r="F571" s="7">
        <f t="shared" si="97"/>
        <v>77.9</v>
      </c>
      <c r="G571" s="7">
        <f t="shared" si="97"/>
        <v>0</v>
      </c>
      <c r="H571" s="43">
        <f t="shared" si="94"/>
        <v>77.9</v>
      </c>
      <c r="I571" s="7">
        <f t="shared" si="97"/>
        <v>0</v>
      </c>
      <c r="J571" s="43">
        <f t="shared" si="91"/>
        <v>77.9</v>
      </c>
    </row>
    <row r="572" spans="1:10" ht="33">
      <c r="A572" s="41" t="str">
        <f ca="1">IF(ISERROR(MATCH(E572,Код_КВР,0)),"",INDIRECT(ADDRESS(MATCH(E572,Код_КВР,0)+1,2,,,"КВР")))</f>
        <v xml:space="preserve">Прочая закупка товаров, работ и услуг для обеспечения муниципальных нужд         </v>
      </c>
      <c r="B572" s="53" t="s">
        <v>608</v>
      </c>
      <c r="C572" s="8" t="s">
        <v>236</v>
      </c>
      <c r="D572" s="1" t="s">
        <v>240</v>
      </c>
      <c r="E572" s="82">
        <v>244</v>
      </c>
      <c r="F572" s="7">
        <f>'прил.5'!G165</f>
        <v>77.9</v>
      </c>
      <c r="G572" s="7">
        <f>'прил.5'!H165</f>
        <v>0</v>
      </c>
      <c r="H572" s="43">
        <f t="shared" si="94"/>
        <v>77.9</v>
      </c>
      <c r="I572" s="7">
        <f>'прил.5'!J165</f>
        <v>0</v>
      </c>
      <c r="J572" s="43">
        <f t="shared" si="91"/>
        <v>77.9</v>
      </c>
    </row>
    <row r="573" spans="1:10" ht="12.75">
      <c r="A573" s="41" t="str">
        <f ca="1">IF(ISERROR(MATCH(C573,Код_Раздел,0)),"",INDIRECT(ADDRESS(MATCH(C573,Код_Раздел,0)+1,2,,,"Раздел")))</f>
        <v>Образование</v>
      </c>
      <c r="B573" s="53" t="s">
        <v>608</v>
      </c>
      <c r="C573" s="8" t="s">
        <v>216</v>
      </c>
      <c r="D573" s="1"/>
      <c r="E573" s="82"/>
      <c r="F573" s="7">
        <f>F574</f>
        <v>480</v>
      </c>
      <c r="G573" s="7">
        <f>G574</f>
        <v>0</v>
      </c>
      <c r="H573" s="43">
        <f t="shared" si="94"/>
        <v>480</v>
      </c>
      <c r="I573" s="7">
        <f>I574</f>
        <v>0</v>
      </c>
      <c r="J573" s="43">
        <f t="shared" si="91"/>
        <v>480</v>
      </c>
    </row>
    <row r="574" spans="1:10" ht="12.75">
      <c r="A574" s="10" t="s">
        <v>272</v>
      </c>
      <c r="B574" s="53" t="s">
        <v>608</v>
      </c>
      <c r="C574" s="8" t="s">
        <v>216</v>
      </c>
      <c r="D574" s="8" t="s">
        <v>240</v>
      </c>
      <c r="E574" s="82"/>
      <c r="F574" s="7">
        <f>F575+F578</f>
        <v>480</v>
      </c>
      <c r="G574" s="7">
        <f>G575+G578</f>
        <v>0</v>
      </c>
      <c r="H574" s="43">
        <f t="shared" si="94"/>
        <v>480</v>
      </c>
      <c r="I574" s="7">
        <f>I575+I578</f>
        <v>0</v>
      </c>
      <c r="J574" s="43">
        <f t="shared" si="91"/>
        <v>480</v>
      </c>
    </row>
    <row r="575" spans="1:10" ht="12.75" hidden="1">
      <c r="A575" s="41" t="str">
        <f aca="true" t="shared" si="98" ref="A575:A582">IF(ISERROR(MATCH(E575,Код_КВР,0)),"",INDIRECT(ADDRESS(MATCH(E575,Код_КВР,0)+1,2,,,"КВР")))</f>
        <v>Закупка товаров, работ и услуг для муниципальных нужд</v>
      </c>
      <c r="B575" s="53" t="s">
        <v>608</v>
      </c>
      <c r="C575" s="8" t="s">
        <v>216</v>
      </c>
      <c r="D575" s="8" t="s">
        <v>240</v>
      </c>
      <c r="E575" s="82">
        <v>200</v>
      </c>
      <c r="F575" s="7">
        <f>F576</f>
        <v>0</v>
      </c>
      <c r="G575" s="7">
        <f>G576</f>
        <v>0</v>
      </c>
      <c r="H575" s="43">
        <f t="shared" si="94"/>
        <v>0</v>
      </c>
      <c r="I575" s="7">
        <f>I576</f>
        <v>0</v>
      </c>
      <c r="J575" s="43">
        <f t="shared" si="91"/>
        <v>0</v>
      </c>
    </row>
    <row r="576" spans="1:10" ht="33" hidden="1">
      <c r="A576" s="41" t="str">
        <f ca="1" t="shared" si="98"/>
        <v>Иные закупки товаров, работ и услуг для обеспечения муниципальных нужд</v>
      </c>
      <c r="B576" s="53" t="s">
        <v>608</v>
      </c>
      <c r="C576" s="8" t="s">
        <v>216</v>
      </c>
      <c r="D576" s="8" t="s">
        <v>240</v>
      </c>
      <c r="E576" s="82">
        <v>240</v>
      </c>
      <c r="F576" s="7">
        <f>F577</f>
        <v>0</v>
      </c>
      <c r="G576" s="7">
        <f>G577</f>
        <v>0</v>
      </c>
      <c r="H576" s="43">
        <f t="shared" si="94"/>
        <v>0</v>
      </c>
      <c r="I576" s="7">
        <f>I577</f>
        <v>0</v>
      </c>
      <c r="J576" s="43">
        <f t="shared" si="91"/>
        <v>0</v>
      </c>
    </row>
    <row r="577" spans="1:10" ht="33" hidden="1">
      <c r="A577" s="41" t="str">
        <f ca="1" t="shared" si="98"/>
        <v xml:space="preserve">Прочая закупка товаров, работ и услуг для обеспечения муниципальных нужд         </v>
      </c>
      <c r="B577" s="53" t="s">
        <v>608</v>
      </c>
      <c r="C577" s="8" t="s">
        <v>216</v>
      </c>
      <c r="D577" s="8" t="s">
        <v>240</v>
      </c>
      <c r="E577" s="82">
        <v>244</v>
      </c>
      <c r="F577" s="7">
        <f>'прил.5'!G677</f>
        <v>0</v>
      </c>
      <c r="G577" s="7">
        <f>'прил.5'!H677</f>
        <v>0</v>
      </c>
      <c r="H577" s="43">
        <f t="shared" si="94"/>
        <v>0</v>
      </c>
      <c r="I577" s="7">
        <f>'прил.5'!J677</f>
        <v>0</v>
      </c>
      <c r="J577" s="43">
        <f t="shared" si="91"/>
        <v>0</v>
      </c>
    </row>
    <row r="578" spans="1:10" ht="33">
      <c r="A578" s="41" t="str">
        <f ca="1" t="shared" si="98"/>
        <v>Предоставление субсидий бюджетным, автономным учреждениям и иным некоммерческим организациям</v>
      </c>
      <c r="B578" s="53" t="s">
        <v>608</v>
      </c>
      <c r="C578" s="8" t="s">
        <v>216</v>
      </c>
      <c r="D578" s="8" t="s">
        <v>240</v>
      </c>
      <c r="E578" s="82">
        <v>600</v>
      </c>
      <c r="F578" s="7">
        <f>F579+F581</f>
        <v>480</v>
      </c>
      <c r="G578" s="7">
        <f>G579+G581</f>
        <v>0</v>
      </c>
      <c r="H578" s="43">
        <f t="shared" si="94"/>
        <v>480</v>
      </c>
      <c r="I578" s="7">
        <f>I579+I581</f>
        <v>0</v>
      </c>
      <c r="J578" s="43">
        <f t="shared" si="91"/>
        <v>480</v>
      </c>
    </row>
    <row r="579" spans="1:10" ht="12.75">
      <c r="A579" s="41" t="str">
        <f ca="1" t="shared" si="98"/>
        <v>Субсидии бюджетным учреждениям</v>
      </c>
      <c r="B579" s="53" t="s">
        <v>608</v>
      </c>
      <c r="C579" s="8" t="s">
        <v>216</v>
      </c>
      <c r="D579" s="8" t="s">
        <v>240</v>
      </c>
      <c r="E579" s="82">
        <v>610</v>
      </c>
      <c r="F579" s="7">
        <f>F580</f>
        <v>463.4</v>
      </c>
      <c r="G579" s="7">
        <f>G580</f>
        <v>0</v>
      </c>
      <c r="H579" s="43">
        <f t="shared" si="94"/>
        <v>463.4</v>
      </c>
      <c r="I579" s="7">
        <f>I580</f>
        <v>0</v>
      </c>
      <c r="J579" s="43">
        <f t="shared" si="91"/>
        <v>463.4</v>
      </c>
    </row>
    <row r="580" spans="1:10" ht="12.75">
      <c r="A580" s="41" t="str">
        <f ca="1" t="shared" si="98"/>
        <v>Субсидии бюджетным учреждениям на иные цели</v>
      </c>
      <c r="B580" s="53" t="s">
        <v>608</v>
      </c>
      <c r="C580" s="8" t="s">
        <v>216</v>
      </c>
      <c r="D580" s="8" t="s">
        <v>240</v>
      </c>
      <c r="E580" s="82">
        <v>612</v>
      </c>
      <c r="F580" s="7">
        <f>'прил.5'!G680</f>
        <v>463.4</v>
      </c>
      <c r="G580" s="7">
        <f>'прил.5'!H680</f>
        <v>0</v>
      </c>
      <c r="H580" s="43">
        <f t="shared" si="94"/>
        <v>463.4</v>
      </c>
      <c r="I580" s="7">
        <f>'прил.5'!J680</f>
        <v>0</v>
      </c>
      <c r="J580" s="43">
        <f t="shared" si="91"/>
        <v>463.4</v>
      </c>
    </row>
    <row r="581" spans="1:10" ht="12.75">
      <c r="A581" s="41" t="str">
        <f ca="1" t="shared" si="98"/>
        <v>Субсидии автономным учреждениям</v>
      </c>
      <c r="B581" s="53" t="s">
        <v>608</v>
      </c>
      <c r="C581" s="8" t="s">
        <v>216</v>
      </c>
      <c r="D581" s="8" t="s">
        <v>240</v>
      </c>
      <c r="E581" s="82">
        <v>620</v>
      </c>
      <c r="F581" s="7">
        <f>F582</f>
        <v>16.6</v>
      </c>
      <c r="G581" s="7">
        <f>G582</f>
        <v>0</v>
      </c>
      <c r="H581" s="43">
        <f t="shared" si="94"/>
        <v>16.6</v>
      </c>
      <c r="I581" s="7">
        <f>I582</f>
        <v>0</v>
      </c>
      <c r="J581" s="43">
        <f t="shared" si="91"/>
        <v>16.6</v>
      </c>
    </row>
    <row r="582" spans="1:10" ht="12.75">
      <c r="A582" s="41" t="str">
        <f ca="1" t="shared" si="98"/>
        <v>Субсидии автономным учреждениям на иные цели</v>
      </c>
      <c r="B582" s="53" t="s">
        <v>608</v>
      </c>
      <c r="C582" s="8" t="s">
        <v>216</v>
      </c>
      <c r="D582" s="8" t="s">
        <v>240</v>
      </c>
      <c r="E582" s="82">
        <v>622</v>
      </c>
      <c r="F582" s="7">
        <f>'прил.5'!G682</f>
        <v>16.6</v>
      </c>
      <c r="G582" s="7">
        <f>'прил.5'!H682</f>
        <v>0</v>
      </c>
      <c r="H582" s="43">
        <f t="shared" si="94"/>
        <v>16.6</v>
      </c>
      <c r="I582" s="7">
        <f>'прил.5'!J682</f>
        <v>0</v>
      </c>
      <c r="J582" s="43">
        <f t="shared" si="91"/>
        <v>16.6</v>
      </c>
    </row>
    <row r="583" spans="1:10" ht="12.75" hidden="1">
      <c r="A583" s="41" t="str">
        <f ca="1">IF(ISERROR(MATCH(C583,Код_Раздел,0)),"",INDIRECT(ADDRESS(MATCH(C583,Код_Раздел,0)+1,2,,,"Раздел")))</f>
        <v>Культура, кинематография</v>
      </c>
      <c r="B583" s="53" t="s">
        <v>608</v>
      </c>
      <c r="C583" s="8" t="s">
        <v>243</v>
      </c>
      <c r="D583" s="1"/>
      <c r="E583" s="82"/>
      <c r="F583" s="7">
        <f aca="true" t="shared" si="99" ref="F583:I586">F584</f>
        <v>0</v>
      </c>
      <c r="G583" s="7">
        <f t="shared" si="99"/>
        <v>0</v>
      </c>
      <c r="H583" s="43">
        <f t="shared" si="94"/>
        <v>0</v>
      </c>
      <c r="I583" s="7">
        <f t="shared" si="99"/>
        <v>0</v>
      </c>
      <c r="J583" s="43">
        <f t="shared" si="91"/>
        <v>0</v>
      </c>
    </row>
    <row r="584" spans="1:10" ht="12.75" hidden="1">
      <c r="A584" s="10" t="s">
        <v>184</v>
      </c>
      <c r="B584" s="53" t="s">
        <v>608</v>
      </c>
      <c r="C584" s="8" t="s">
        <v>243</v>
      </c>
      <c r="D584" s="1" t="s">
        <v>237</v>
      </c>
      <c r="E584" s="82"/>
      <c r="F584" s="7">
        <f t="shared" si="99"/>
        <v>0</v>
      </c>
      <c r="G584" s="7">
        <f t="shared" si="99"/>
        <v>0</v>
      </c>
      <c r="H584" s="43">
        <f t="shared" si="94"/>
        <v>0</v>
      </c>
      <c r="I584" s="7">
        <f t="shared" si="99"/>
        <v>0</v>
      </c>
      <c r="J584" s="43">
        <f t="shared" si="91"/>
        <v>0</v>
      </c>
    </row>
    <row r="585" spans="1:10" ht="33" hidden="1">
      <c r="A585" s="41" t="str">
        <f ca="1">IF(ISERROR(MATCH(E585,Код_КВР,0)),"",INDIRECT(ADDRESS(MATCH(E585,Код_КВР,0)+1,2,,,"КВР")))</f>
        <v>Предоставление субсидий бюджетным, автономным учреждениям и иным некоммерческим организациям</v>
      </c>
      <c r="B585" s="53" t="s">
        <v>608</v>
      </c>
      <c r="C585" s="8" t="s">
        <v>243</v>
      </c>
      <c r="D585" s="1" t="s">
        <v>237</v>
      </c>
      <c r="E585" s="82">
        <v>600</v>
      </c>
      <c r="F585" s="7">
        <f t="shared" si="99"/>
        <v>0</v>
      </c>
      <c r="G585" s="7">
        <f t="shared" si="99"/>
        <v>0</v>
      </c>
      <c r="H585" s="43">
        <f t="shared" si="94"/>
        <v>0</v>
      </c>
      <c r="I585" s="7">
        <f t="shared" si="99"/>
        <v>0</v>
      </c>
      <c r="J585" s="43">
        <f t="shared" si="91"/>
        <v>0</v>
      </c>
    </row>
    <row r="586" spans="1:10" ht="12.75" hidden="1">
      <c r="A586" s="41" t="str">
        <f ca="1">IF(ISERROR(MATCH(E586,Код_КВР,0)),"",INDIRECT(ADDRESS(MATCH(E586,Код_КВР,0)+1,2,,,"КВР")))</f>
        <v>Субсидии бюджетным учреждениям</v>
      </c>
      <c r="B586" s="53" t="s">
        <v>608</v>
      </c>
      <c r="C586" s="8" t="s">
        <v>243</v>
      </c>
      <c r="D586" s="1" t="s">
        <v>237</v>
      </c>
      <c r="E586" s="82">
        <v>610</v>
      </c>
      <c r="F586" s="7">
        <f t="shared" si="99"/>
        <v>0</v>
      </c>
      <c r="G586" s="7">
        <f t="shared" si="99"/>
        <v>0</v>
      </c>
      <c r="H586" s="43">
        <f t="shared" si="94"/>
        <v>0</v>
      </c>
      <c r="I586" s="7">
        <f t="shared" si="99"/>
        <v>0</v>
      </c>
      <c r="J586" s="43">
        <f t="shared" si="91"/>
        <v>0</v>
      </c>
    </row>
    <row r="587" spans="1:10" ht="12.75" hidden="1">
      <c r="A587" s="41" t="str">
        <f ca="1">IF(ISERROR(MATCH(E587,Код_КВР,0)),"",INDIRECT(ADDRESS(MATCH(E587,Код_КВР,0)+1,2,,,"КВР")))</f>
        <v>Субсидии бюджетным учреждениям на иные цели</v>
      </c>
      <c r="B587" s="53" t="s">
        <v>608</v>
      </c>
      <c r="C587" s="8" t="s">
        <v>243</v>
      </c>
      <c r="D587" s="1" t="s">
        <v>237</v>
      </c>
      <c r="E587" s="82">
        <v>612</v>
      </c>
      <c r="F587" s="7">
        <f>'прил.5'!G984</f>
        <v>0</v>
      </c>
      <c r="G587" s="7">
        <f>'прил.5'!H984</f>
        <v>0</v>
      </c>
      <c r="H587" s="43">
        <f t="shared" si="94"/>
        <v>0</v>
      </c>
      <c r="I587" s="7">
        <f>'прил.5'!J984</f>
        <v>0</v>
      </c>
      <c r="J587" s="43">
        <f t="shared" si="91"/>
        <v>0</v>
      </c>
    </row>
    <row r="588" spans="1:10" ht="12.75" hidden="1">
      <c r="A588" s="41" t="str">
        <f ca="1">IF(ISERROR(MATCH(C588,Код_Раздел,0)),"",INDIRECT(ADDRESS(MATCH(C588,Код_Раздел,0)+1,2,,,"Раздел")))</f>
        <v>Физическая культура и спорт</v>
      </c>
      <c r="B588" s="53" t="s">
        <v>608</v>
      </c>
      <c r="C588" s="8" t="s">
        <v>245</v>
      </c>
      <c r="D588" s="8"/>
      <c r="E588" s="82"/>
      <c r="F588" s="7">
        <f aca="true" t="shared" si="100" ref="F588:I591">F589</f>
        <v>0</v>
      </c>
      <c r="G588" s="7">
        <f t="shared" si="100"/>
        <v>0</v>
      </c>
      <c r="H588" s="43">
        <f t="shared" si="94"/>
        <v>0</v>
      </c>
      <c r="I588" s="7">
        <f t="shared" si="100"/>
        <v>0</v>
      </c>
      <c r="J588" s="43">
        <f t="shared" si="91"/>
        <v>0</v>
      </c>
    </row>
    <row r="589" spans="1:10" ht="12.75" hidden="1">
      <c r="A589" s="10" t="s">
        <v>207</v>
      </c>
      <c r="B589" s="53" t="s">
        <v>608</v>
      </c>
      <c r="C589" s="8" t="s">
        <v>245</v>
      </c>
      <c r="D589" s="1" t="s">
        <v>234</v>
      </c>
      <c r="E589" s="82"/>
      <c r="F589" s="7">
        <f t="shared" si="100"/>
        <v>0</v>
      </c>
      <c r="G589" s="7">
        <f t="shared" si="100"/>
        <v>0</v>
      </c>
      <c r="H589" s="43">
        <f t="shared" si="94"/>
        <v>0</v>
      </c>
      <c r="I589" s="7">
        <f t="shared" si="100"/>
        <v>0</v>
      </c>
      <c r="J589" s="43">
        <f t="shared" si="91"/>
        <v>0</v>
      </c>
    </row>
    <row r="590" spans="1:10" ht="33" hidden="1">
      <c r="A590" s="41" t="str">
        <f ca="1">IF(ISERROR(MATCH(E590,Код_КВР,0)),"",INDIRECT(ADDRESS(MATCH(E590,Код_КВР,0)+1,2,,,"КВР")))</f>
        <v>Предоставление субсидий бюджетным, автономным учреждениям и иным некоммерческим организациям</v>
      </c>
      <c r="B590" s="53" t="s">
        <v>608</v>
      </c>
      <c r="C590" s="8" t="s">
        <v>245</v>
      </c>
      <c r="D590" s="1" t="s">
        <v>234</v>
      </c>
      <c r="E590" s="82">
        <v>600</v>
      </c>
      <c r="F590" s="7">
        <f t="shared" si="100"/>
        <v>0</v>
      </c>
      <c r="G590" s="7">
        <f t="shared" si="100"/>
        <v>0</v>
      </c>
      <c r="H590" s="43">
        <f t="shared" si="94"/>
        <v>0</v>
      </c>
      <c r="I590" s="7">
        <f t="shared" si="100"/>
        <v>0</v>
      </c>
      <c r="J590" s="43">
        <f t="shared" si="91"/>
        <v>0</v>
      </c>
    </row>
    <row r="591" spans="1:10" ht="12.75" hidden="1">
      <c r="A591" s="41" t="str">
        <f ca="1">IF(ISERROR(MATCH(E591,Код_КВР,0)),"",INDIRECT(ADDRESS(MATCH(E591,Код_КВР,0)+1,2,,,"КВР")))</f>
        <v>Субсидии автономным учреждениям</v>
      </c>
      <c r="B591" s="53" t="s">
        <v>608</v>
      </c>
      <c r="C591" s="8" t="s">
        <v>245</v>
      </c>
      <c r="D591" s="1" t="s">
        <v>234</v>
      </c>
      <c r="E591" s="82">
        <v>620</v>
      </c>
      <c r="F591" s="7">
        <f t="shared" si="100"/>
        <v>0</v>
      </c>
      <c r="G591" s="7">
        <f t="shared" si="100"/>
        <v>0</v>
      </c>
      <c r="H591" s="43">
        <f t="shared" si="94"/>
        <v>0</v>
      </c>
      <c r="I591" s="7">
        <f t="shared" si="100"/>
        <v>0</v>
      </c>
      <c r="J591" s="43">
        <f t="shared" si="91"/>
        <v>0</v>
      </c>
    </row>
    <row r="592" spans="1:10" ht="12.75" hidden="1">
      <c r="A592" s="41" t="str">
        <f ca="1">IF(ISERROR(MATCH(E592,Код_КВР,0)),"",INDIRECT(ADDRESS(MATCH(E592,Код_КВР,0)+1,2,,,"КВР")))</f>
        <v>Субсидии автономным учреждениям на иные цели</v>
      </c>
      <c r="B592" s="53" t="s">
        <v>608</v>
      </c>
      <c r="C592" s="8" t="s">
        <v>245</v>
      </c>
      <c r="D592" s="1" t="s">
        <v>234</v>
      </c>
      <c r="E592" s="82">
        <v>622</v>
      </c>
      <c r="F592" s="7">
        <f>'прил.5'!G1093</f>
        <v>0</v>
      </c>
      <c r="G592" s="7">
        <f>'прил.5'!H1093</f>
        <v>0</v>
      </c>
      <c r="H592" s="43">
        <f t="shared" si="94"/>
        <v>0</v>
      </c>
      <c r="I592" s="7">
        <f>'прил.5'!J1093</f>
        <v>0</v>
      </c>
      <c r="J592" s="43">
        <f t="shared" si="91"/>
        <v>0</v>
      </c>
    </row>
    <row r="593" spans="1:10" ht="12.75">
      <c r="A593" s="41" t="str">
        <f ca="1">IF(ISERROR(MATCH(B593,Код_КЦСР,0)),"",INDIRECT(ADDRESS(MATCH(B593,Код_КЦСР,0)+1,2,,,"КЦСР")))</f>
        <v>Пропаганда здорового образа жизни</v>
      </c>
      <c r="B593" s="53" t="s">
        <v>610</v>
      </c>
      <c r="C593" s="8"/>
      <c r="D593" s="1"/>
      <c r="E593" s="82"/>
      <c r="F593" s="7">
        <f>F594+F599+F608</f>
        <v>729.4</v>
      </c>
      <c r="G593" s="7">
        <f>G594+G599+G608</f>
        <v>0</v>
      </c>
      <c r="H593" s="43">
        <f t="shared" si="94"/>
        <v>729.4</v>
      </c>
      <c r="I593" s="7">
        <f>I594+I599+I608</f>
        <v>0</v>
      </c>
      <c r="J593" s="43">
        <f t="shared" si="91"/>
        <v>729.4</v>
      </c>
    </row>
    <row r="594" spans="1:10" ht="12.75">
      <c r="A594" s="41" t="str">
        <f ca="1">IF(ISERROR(MATCH(C594,Код_Раздел,0)),"",INDIRECT(ADDRESS(MATCH(C594,Код_Раздел,0)+1,2,,,"Раздел")))</f>
        <v>Общегосударственные  вопросы</v>
      </c>
      <c r="B594" s="53" t="s">
        <v>610</v>
      </c>
      <c r="C594" s="8" t="s">
        <v>234</v>
      </c>
      <c r="D594" s="1"/>
      <c r="E594" s="82"/>
      <c r="F594" s="7">
        <f aca="true" t="shared" si="101" ref="F594:I597">F595</f>
        <v>399.4</v>
      </c>
      <c r="G594" s="7">
        <f t="shared" si="101"/>
        <v>0</v>
      </c>
      <c r="H594" s="43">
        <f t="shared" si="94"/>
        <v>399.4</v>
      </c>
      <c r="I594" s="7">
        <f t="shared" si="101"/>
        <v>0</v>
      </c>
      <c r="J594" s="43">
        <f t="shared" si="91"/>
        <v>399.4</v>
      </c>
    </row>
    <row r="595" spans="1:10" ht="12.75">
      <c r="A595" s="10" t="s">
        <v>258</v>
      </c>
      <c r="B595" s="53" t="s">
        <v>610</v>
      </c>
      <c r="C595" s="8" t="s">
        <v>234</v>
      </c>
      <c r="D595" s="1" t="s">
        <v>211</v>
      </c>
      <c r="E595" s="82"/>
      <c r="F595" s="7">
        <f t="shared" si="101"/>
        <v>399.4</v>
      </c>
      <c r="G595" s="7">
        <f t="shared" si="101"/>
        <v>0</v>
      </c>
      <c r="H595" s="43">
        <f t="shared" si="94"/>
        <v>399.4</v>
      </c>
      <c r="I595" s="7">
        <f t="shared" si="101"/>
        <v>0</v>
      </c>
      <c r="J595" s="43">
        <f t="shared" si="91"/>
        <v>399.4</v>
      </c>
    </row>
    <row r="596" spans="1:10" ht="12.75">
      <c r="A596" s="41" t="str">
        <f ca="1">IF(ISERROR(MATCH(E596,Код_КВР,0)),"",INDIRECT(ADDRESS(MATCH(E596,Код_КВР,0)+1,2,,,"КВР")))</f>
        <v>Закупка товаров, работ и услуг для муниципальных нужд</v>
      </c>
      <c r="B596" s="53" t="s">
        <v>610</v>
      </c>
      <c r="C596" s="8" t="s">
        <v>234</v>
      </c>
      <c r="D596" s="1" t="s">
        <v>211</v>
      </c>
      <c r="E596" s="82">
        <v>200</v>
      </c>
      <c r="F596" s="7">
        <f t="shared" si="101"/>
        <v>399.4</v>
      </c>
      <c r="G596" s="7">
        <f t="shared" si="101"/>
        <v>0</v>
      </c>
      <c r="H596" s="43">
        <f t="shared" si="94"/>
        <v>399.4</v>
      </c>
      <c r="I596" s="7">
        <f t="shared" si="101"/>
        <v>0</v>
      </c>
      <c r="J596" s="43">
        <f t="shared" si="91"/>
        <v>399.4</v>
      </c>
    </row>
    <row r="597" spans="1:10" ht="33">
      <c r="A597" s="41" t="str">
        <f ca="1">IF(ISERROR(MATCH(E597,Код_КВР,0)),"",INDIRECT(ADDRESS(MATCH(E597,Код_КВР,0)+1,2,,,"КВР")))</f>
        <v>Иные закупки товаров, работ и услуг для обеспечения муниципальных нужд</v>
      </c>
      <c r="B597" s="53" t="s">
        <v>610</v>
      </c>
      <c r="C597" s="8" t="s">
        <v>234</v>
      </c>
      <c r="D597" s="1" t="s">
        <v>211</v>
      </c>
      <c r="E597" s="82">
        <v>240</v>
      </c>
      <c r="F597" s="7">
        <f t="shared" si="101"/>
        <v>399.4</v>
      </c>
      <c r="G597" s="7">
        <f t="shared" si="101"/>
        <v>0</v>
      </c>
      <c r="H597" s="43">
        <f t="shared" si="94"/>
        <v>399.4</v>
      </c>
      <c r="I597" s="7">
        <f t="shared" si="101"/>
        <v>0</v>
      </c>
      <c r="J597" s="43">
        <f aca="true" t="shared" si="102" ref="J597:J660">H597+I597</f>
        <v>399.4</v>
      </c>
    </row>
    <row r="598" spans="1:10" ht="33">
      <c r="A598" s="41" t="str">
        <f ca="1">IF(ISERROR(MATCH(E598,Код_КВР,0)),"",INDIRECT(ADDRESS(MATCH(E598,Код_КВР,0)+1,2,,,"КВР")))</f>
        <v xml:space="preserve">Прочая закупка товаров, работ и услуг для обеспечения муниципальных нужд         </v>
      </c>
      <c r="B598" s="53" t="s">
        <v>610</v>
      </c>
      <c r="C598" s="8" t="s">
        <v>234</v>
      </c>
      <c r="D598" s="1" t="s">
        <v>211</v>
      </c>
      <c r="E598" s="82">
        <v>244</v>
      </c>
      <c r="F598" s="7">
        <f>'прил.5'!G100</f>
        <v>399.4</v>
      </c>
      <c r="G598" s="7">
        <f>'прил.5'!H100</f>
        <v>0</v>
      </c>
      <c r="H598" s="43">
        <f t="shared" si="94"/>
        <v>399.4</v>
      </c>
      <c r="I598" s="7">
        <f>'прил.5'!J100</f>
        <v>0</v>
      </c>
      <c r="J598" s="43">
        <f t="shared" si="102"/>
        <v>399.4</v>
      </c>
    </row>
    <row r="599" spans="1:10" ht="12.75">
      <c r="A599" s="41" t="str">
        <f ca="1">IF(ISERROR(MATCH(C599,Код_Раздел,0)),"",INDIRECT(ADDRESS(MATCH(C599,Код_Раздел,0)+1,2,,,"Раздел")))</f>
        <v>Образование</v>
      </c>
      <c r="B599" s="53" t="s">
        <v>610</v>
      </c>
      <c r="C599" s="8" t="s">
        <v>216</v>
      </c>
      <c r="D599" s="1"/>
      <c r="E599" s="82"/>
      <c r="F599" s="7">
        <f>F600+F604</f>
        <v>330</v>
      </c>
      <c r="G599" s="7">
        <f>G600+G604</f>
        <v>0</v>
      </c>
      <c r="H599" s="43">
        <f t="shared" si="94"/>
        <v>330</v>
      </c>
      <c r="I599" s="7">
        <f>I600+I604</f>
        <v>0</v>
      </c>
      <c r="J599" s="43">
        <f t="shared" si="102"/>
        <v>330</v>
      </c>
    </row>
    <row r="600" spans="1:10" ht="12.75">
      <c r="A600" s="10" t="s">
        <v>220</v>
      </c>
      <c r="B600" s="53" t="s">
        <v>610</v>
      </c>
      <c r="C600" s="8" t="s">
        <v>216</v>
      </c>
      <c r="D600" s="1" t="s">
        <v>216</v>
      </c>
      <c r="E600" s="82"/>
      <c r="F600" s="7">
        <f aca="true" t="shared" si="103" ref="F600:I602">F601</f>
        <v>330</v>
      </c>
      <c r="G600" s="7">
        <f t="shared" si="103"/>
        <v>0</v>
      </c>
      <c r="H600" s="43">
        <f t="shared" si="94"/>
        <v>330</v>
      </c>
      <c r="I600" s="7">
        <f t="shared" si="103"/>
        <v>0</v>
      </c>
      <c r="J600" s="43">
        <f t="shared" si="102"/>
        <v>330</v>
      </c>
    </row>
    <row r="601" spans="1:10" ht="33">
      <c r="A601" s="41" t="str">
        <f ca="1">IF(ISERROR(MATCH(E601,Код_КВР,0)),"",INDIRECT(ADDRESS(MATCH(E601,Код_КВР,0)+1,2,,,"КВР")))</f>
        <v>Предоставление субсидий бюджетным, автономным учреждениям и иным некоммерческим организациям</v>
      </c>
      <c r="B601" s="53" t="s">
        <v>610</v>
      </c>
      <c r="C601" s="8" t="s">
        <v>216</v>
      </c>
      <c r="D601" s="1" t="s">
        <v>216</v>
      </c>
      <c r="E601" s="82">
        <v>600</v>
      </c>
      <c r="F601" s="7">
        <f t="shared" si="103"/>
        <v>330</v>
      </c>
      <c r="G601" s="7">
        <f t="shared" si="103"/>
        <v>0</v>
      </c>
      <c r="H601" s="43">
        <f t="shared" si="94"/>
        <v>330</v>
      </c>
      <c r="I601" s="7">
        <f t="shared" si="103"/>
        <v>0</v>
      </c>
      <c r="J601" s="43">
        <f t="shared" si="102"/>
        <v>330</v>
      </c>
    </row>
    <row r="602" spans="1:10" ht="12.75">
      <c r="A602" s="41" t="str">
        <f ca="1">IF(ISERROR(MATCH(E602,Код_КВР,0)),"",INDIRECT(ADDRESS(MATCH(E602,Код_КВР,0)+1,2,,,"КВР")))</f>
        <v>Субсидии бюджетным учреждениям</v>
      </c>
      <c r="B602" s="53" t="s">
        <v>610</v>
      </c>
      <c r="C602" s="8" t="s">
        <v>216</v>
      </c>
      <c r="D602" s="1" t="s">
        <v>216</v>
      </c>
      <c r="E602" s="82">
        <v>610</v>
      </c>
      <c r="F602" s="7">
        <f t="shared" si="103"/>
        <v>330</v>
      </c>
      <c r="G602" s="7">
        <f t="shared" si="103"/>
        <v>0</v>
      </c>
      <c r="H602" s="43">
        <f t="shared" si="94"/>
        <v>330</v>
      </c>
      <c r="I602" s="7">
        <f t="shared" si="103"/>
        <v>0</v>
      </c>
      <c r="J602" s="43">
        <f t="shared" si="102"/>
        <v>330</v>
      </c>
    </row>
    <row r="603" spans="1:10" ht="12.75">
      <c r="A603" s="41" t="str">
        <f ca="1">IF(ISERROR(MATCH(E603,Код_КВР,0)),"",INDIRECT(ADDRESS(MATCH(E603,Код_КВР,0)+1,2,,,"КВР")))</f>
        <v>Субсидии бюджетным учреждениям на иные цели</v>
      </c>
      <c r="B603" s="53" t="s">
        <v>610</v>
      </c>
      <c r="C603" s="8" t="s">
        <v>216</v>
      </c>
      <c r="D603" s="1" t="s">
        <v>216</v>
      </c>
      <c r="E603" s="82">
        <v>612</v>
      </c>
      <c r="F603" s="7">
        <f>'прил.5'!G298</f>
        <v>330</v>
      </c>
      <c r="G603" s="7">
        <f>'прил.5'!H298</f>
        <v>0</v>
      </c>
      <c r="H603" s="43">
        <f t="shared" si="94"/>
        <v>330</v>
      </c>
      <c r="I603" s="7">
        <f>'прил.5'!J298</f>
        <v>0</v>
      </c>
      <c r="J603" s="43">
        <f t="shared" si="102"/>
        <v>330</v>
      </c>
    </row>
    <row r="604" spans="1:10" ht="12.75" hidden="1">
      <c r="A604" s="10" t="s">
        <v>272</v>
      </c>
      <c r="B604" s="53" t="s">
        <v>610</v>
      </c>
      <c r="C604" s="8" t="s">
        <v>216</v>
      </c>
      <c r="D604" s="8" t="s">
        <v>240</v>
      </c>
      <c r="E604" s="82"/>
      <c r="F604" s="7">
        <f aca="true" t="shared" si="104" ref="F604:I606">F605</f>
        <v>0</v>
      </c>
      <c r="G604" s="7">
        <f t="shared" si="104"/>
        <v>0</v>
      </c>
      <c r="H604" s="43">
        <f t="shared" si="94"/>
        <v>0</v>
      </c>
      <c r="I604" s="7">
        <f t="shared" si="104"/>
        <v>0</v>
      </c>
      <c r="J604" s="43">
        <f t="shared" si="102"/>
        <v>0</v>
      </c>
    </row>
    <row r="605" spans="1:10" ht="12.75" hidden="1">
      <c r="A605" s="41" t="str">
        <f ca="1">IF(ISERROR(MATCH(E605,Код_КВР,0)),"",INDIRECT(ADDRESS(MATCH(E605,Код_КВР,0)+1,2,,,"КВР")))</f>
        <v>Закупка товаров, работ и услуг для муниципальных нужд</v>
      </c>
      <c r="B605" s="53" t="s">
        <v>610</v>
      </c>
      <c r="C605" s="8" t="s">
        <v>216</v>
      </c>
      <c r="D605" s="8" t="s">
        <v>240</v>
      </c>
      <c r="E605" s="82">
        <v>200</v>
      </c>
      <c r="F605" s="7">
        <f t="shared" si="104"/>
        <v>0</v>
      </c>
      <c r="G605" s="7">
        <f t="shared" si="104"/>
        <v>0</v>
      </c>
      <c r="H605" s="43">
        <f aca="true" t="shared" si="105" ref="H605:H668">F605+G605</f>
        <v>0</v>
      </c>
      <c r="I605" s="7">
        <f t="shared" si="104"/>
        <v>0</v>
      </c>
      <c r="J605" s="43">
        <f t="shared" si="102"/>
        <v>0</v>
      </c>
    </row>
    <row r="606" spans="1:10" ht="33" hidden="1">
      <c r="A606" s="41" t="str">
        <f ca="1">IF(ISERROR(MATCH(E606,Код_КВР,0)),"",INDIRECT(ADDRESS(MATCH(E606,Код_КВР,0)+1,2,,,"КВР")))</f>
        <v>Иные закупки товаров, работ и услуг для обеспечения муниципальных нужд</v>
      </c>
      <c r="B606" s="53" t="s">
        <v>610</v>
      </c>
      <c r="C606" s="8" t="s">
        <v>216</v>
      </c>
      <c r="D606" s="8" t="s">
        <v>240</v>
      </c>
      <c r="E606" s="82">
        <v>240</v>
      </c>
      <c r="F606" s="7">
        <f t="shared" si="104"/>
        <v>0</v>
      </c>
      <c r="G606" s="7">
        <f t="shared" si="104"/>
        <v>0</v>
      </c>
      <c r="H606" s="43">
        <f t="shared" si="105"/>
        <v>0</v>
      </c>
      <c r="I606" s="7">
        <f t="shared" si="104"/>
        <v>0</v>
      </c>
      <c r="J606" s="43">
        <f t="shared" si="102"/>
        <v>0</v>
      </c>
    </row>
    <row r="607" spans="1:10" ht="33" hidden="1">
      <c r="A607" s="41" t="str">
        <f ca="1">IF(ISERROR(MATCH(E607,Код_КВР,0)),"",INDIRECT(ADDRESS(MATCH(E607,Код_КВР,0)+1,2,,,"КВР")))</f>
        <v xml:space="preserve">Прочая закупка товаров, работ и услуг для обеспечения муниципальных нужд         </v>
      </c>
      <c r="B607" s="53" t="s">
        <v>610</v>
      </c>
      <c r="C607" s="8" t="s">
        <v>216</v>
      </c>
      <c r="D607" s="8" t="s">
        <v>240</v>
      </c>
      <c r="E607" s="82">
        <v>244</v>
      </c>
      <c r="F607" s="7">
        <f>'прил.5'!G686</f>
        <v>0</v>
      </c>
      <c r="G607" s="7">
        <f>'прил.5'!H686</f>
        <v>0</v>
      </c>
      <c r="H607" s="43">
        <f t="shared" si="105"/>
        <v>0</v>
      </c>
      <c r="I607" s="7">
        <f>'прил.5'!J686</f>
        <v>0</v>
      </c>
      <c r="J607" s="43">
        <f t="shared" si="102"/>
        <v>0</v>
      </c>
    </row>
    <row r="608" spans="1:10" ht="12.75" hidden="1">
      <c r="A608" s="41" t="str">
        <f ca="1">IF(ISERROR(MATCH(C608,Код_Раздел,0)),"",INDIRECT(ADDRESS(MATCH(C608,Код_Раздел,0)+1,2,,,"Раздел")))</f>
        <v>Культура, кинематография</v>
      </c>
      <c r="B608" s="53" t="s">
        <v>610</v>
      </c>
      <c r="C608" s="8" t="s">
        <v>243</v>
      </c>
      <c r="D608" s="1"/>
      <c r="E608" s="82"/>
      <c r="F608" s="7">
        <f aca="true" t="shared" si="106" ref="F608:I611">F609</f>
        <v>0</v>
      </c>
      <c r="G608" s="7">
        <f t="shared" si="106"/>
        <v>0</v>
      </c>
      <c r="H608" s="43">
        <f t="shared" si="105"/>
        <v>0</v>
      </c>
      <c r="I608" s="7">
        <f t="shared" si="106"/>
        <v>0</v>
      </c>
      <c r="J608" s="43">
        <f t="shared" si="102"/>
        <v>0</v>
      </c>
    </row>
    <row r="609" spans="1:10" ht="12.75" hidden="1">
      <c r="A609" s="10" t="s">
        <v>184</v>
      </c>
      <c r="B609" s="53" t="s">
        <v>610</v>
      </c>
      <c r="C609" s="8" t="s">
        <v>243</v>
      </c>
      <c r="D609" s="1" t="s">
        <v>237</v>
      </c>
      <c r="E609" s="82"/>
      <c r="F609" s="7">
        <f t="shared" si="106"/>
        <v>0</v>
      </c>
      <c r="G609" s="7">
        <f t="shared" si="106"/>
        <v>0</v>
      </c>
      <c r="H609" s="43">
        <f t="shared" si="105"/>
        <v>0</v>
      </c>
      <c r="I609" s="7">
        <f t="shared" si="106"/>
        <v>0</v>
      </c>
      <c r="J609" s="43">
        <f t="shared" si="102"/>
        <v>0</v>
      </c>
    </row>
    <row r="610" spans="1:10" ht="12.75" hidden="1">
      <c r="A610" s="41" t="str">
        <f ca="1">IF(ISERROR(MATCH(E610,Код_КВР,0)),"",INDIRECT(ADDRESS(MATCH(E610,Код_КВР,0)+1,2,,,"КВР")))</f>
        <v>Закупка товаров, работ и услуг для муниципальных нужд</v>
      </c>
      <c r="B610" s="53" t="s">
        <v>610</v>
      </c>
      <c r="C610" s="8" t="s">
        <v>243</v>
      </c>
      <c r="D610" s="1" t="s">
        <v>237</v>
      </c>
      <c r="E610" s="82">
        <v>200</v>
      </c>
      <c r="F610" s="7">
        <f t="shared" si="106"/>
        <v>0</v>
      </c>
      <c r="G610" s="7">
        <f t="shared" si="106"/>
        <v>0</v>
      </c>
      <c r="H610" s="43">
        <f t="shared" si="105"/>
        <v>0</v>
      </c>
      <c r="I610" s="7">
        <f t="shared" si="106"/>
        <v>0</v>
      </c>
      <c r="J610" s="43">
        <f t="shared" si="102"/>
        <v>0</v>
      </c>
    </row>
    <row r="611" spans="1:10" ht="33" hidden="1">
      <c r="A611" s="41" t="str">
        <f ca="1">IF(ISERROR(MATCH(E611,Код_КВР,0)),"",INDIRECT(ADDRESS(MATCH(E611,Код_КВР,0)+1,2,,,"КВР")))</f>
        <v>Иные закупки товаров, работ и услуг для обеспечения муниципальных нужд</v>
      </c>
      <c r="B611" s="53" t="s">
        <v>610</v>
      </c>
      <c r="C611" s="8" t="s">
        <v>243</v>
      </c>
      <c r="D611" s="1" t="s">
        <v>237</v>
      </c>
      <c r="E611" s="82">
        <v>240</v>
      </c>
      <c r="F611" s="7">
        <f t="shared" si="106"/>
        <v>0</v>
      </c>
      <c r="G611" s="7">
        <f t="shared" si="106"/>
        <v>0</v>
      </c>
      <c r="H611" s="43">
        <f t="shared" si="105"/>
        <v>0</v>
      </c>
      <c r="I611" s="7">
        <f t="shared" si="106"/>
        <v>0</v>
      </c>
      <c r="J611" s="43">
        <f t="shared" si="102"/>
        <v>0</v>
      </c>
    </row>
    <row r="612" spans="1:10" ht="33" hidden="1">
      <c r="A612" s="41" t="str">
        <f ca="1">IF(ISERROR(MATCH(E612,Код_КВР,0)),"",INDIRECT(ADDRESS(MATCH(E612,Код_КВР,0)+1,2,,,"КВР")))</f>
        <v xml:space="preserve">Прочая закупка товаров, работ и услуг для обеспечения муниципальных нужд         </v>
      </c>
      <c r="B612" s="53" t="s">
        <v>610</v>
      </c>
      <c r="C612" s="8" t="s">
        <v>243</v>
      </c>
      <c r="D612" s="1" t="s">
        <v>237</v>
      </c>
      <c r="E612" s="82">
        <v>244</v>
      </c>
      <c r="F612" s="7">
        <f>'прил.5'!G988</f>
        <v>0</v>
      </c>
      <c r="G612" s="7">
        <f>'прил.5'!H988</f>
        <v>0</v>
      </c>
      <c r="H612" s="43">
        <f t="shared" si="105"/>
        <v>0</v>
      </c>
      <c r="I612" s="7">
        <f>'прил.5'!J988</f>
        <v>0</v>
      </c>
      <c r="J612" s="43">
        <f t="shared" si="102"/>
        <v>0</v>
      </c>
    </row>
    <row r="613" spans="1:10" ht="12.75" hidden="1">
      <c r="A613" s="41" t="str">
        <f ca="1">IF(ISERROR(MATCH(B613,Код_КЦСР,0)),"",INDIRECT(ADDRESS(MATCH(B613,Код_КЦСР,0)+1,2,,,"КЦСР")))</f>
        <v>Адаптация горожан с ограниченными возможностями</v>
      </c>
      <c r="B613" s="53" t="s">
        <v>612</v>
      </c>
      <c r="C613" s="8"/>
      <c r="D613" s="1"/>
      <c r="E613" s="82"/>
      <c r="F613" s="7">
        <f>F614+F619</f>
        <v>0</v>
      </c>
      <c r="G613" s="7">
        <f>G614+G619</f>
        <v>0</v>
      </c>
      <c r="H613" s="43">
        <f t="shared" si="105"/>
        <v>0</v>
      </c>
      <c r="I613" s="7">
        <f>I614+I619</f>
        <v>0</v>
      </c>
      <c r="J613" s="43">
        <f t="shared" si="102"/>
        <v>0</v>
      </c>
    </row>
    <row r="614" spans="1:10" ht="12.75" hidden="1">
      <c r="A614" s="41" t="str">
        <f ca="1">IF(ISERROR(MATCH(C614,Код_Раздел,0)),"",INDIRECT(ADDRESS(MATCH(C614,Код_Раздел,0)+1,2,,,"Раздел")))</f>
        <v>Образование</v>
      </c>
      <c r="B614" s="53" t="s">
        <v>612</v>
      </c>
      <c r="C614" s="8" t="s">
        <v>216</v>
      </c>
      <c r="D614" s="1"/>
      <c r="E614" s="82"/>
      <c r="F614" s="7">
        <f aca="true" t="shared" si="107" ref="F614:I617">F615</f>
        <v>0</v>
      </c>
      <c r="G614" s="7">
        <f t="shared" si="107"/>
        <v>0</v>
      </c>
      <c r="H614" s="43">
        <f t="shared" si="105"/>
        <v>0</v>
      </c>
      <c r="I614" s="7">
        <f t="shared" si="107"/>
        <v>0</v>
      </c>
      <c r="J614" s="43">
        <f t="shared" si="102"/>
        <v>0</v>
      </c>
    </row>
    <row r="615" spans="1:10" ht="12.75" hidden="1">
      <c r="A615" s="10" t="s">
        <v>220</v>
      </c>
      <c r="B615" s="53" t="s">
        <v>612</v>
      </c>
      <c r="C615" s="8" t="s">
        <v>216</v>
      </c>
      <c r="D615" s="1" t="s">
        <v>216</v>
      </c>
      <c r="E615" s="82"/>
      <c r="F615" s="7">
        <f t="shared" si="107"/>
        <v>0</v>
      </c>
      <c r="G615" s="7">
        <f t="shared" si="107"/>
        <v>0</v>
      </c>
      <c r="H615" s="43">
        <f t="shared" si="105"/>
        <v>0</v>
      </c>
      <c r="I615" s="7">
        <f t="shared" si="107"/>
        <v>0</v>
      </c>
      <c r="J615" s="43">
        <f t="shared" si="102"/>
        <v>0</v>
      </c>
    </row>
    <row r="616" spans="1:10" ht="33" hidden="1">
      <c r="A616" s="41" t="str">
        <f ca="1">IF(ISERROR(MATCH(E616,Код_КВР,0)),"",INDIRECT(ADDRESS(MATCH(E616,Код_КВР,0)+1,2,,,"КВР")))</f>
        <v>Предоставление субсидий бюджетным, автономным учреждениям и иным некоммерческим организациям</v>
      </c>
      <c r="B616" s="53" t="s">
        <v>612</v>
      </c>
      <c r="C616" s="8" t="s">
        <v>216</v>
      </c>
      <c r="D616" s="1" t="s">
        <v>216</v>
      </c>
      <c r="E616" s="82">
        <v>600</v>
      </c>
      <c r="F616" s="7">
        <f t="shared" si="107"/>
        <v>0</v>
      </c>
      <c r="G616" s="7">
        <f t="shared" si="107"/>
        <v>0</v>
      </c>
      <c r="H616" s="43">
        <f t="shared" si="105"/>
        <v>0</v>
      </c>
      <c r="I616" s="7">
        <f t="shared" si="107"/>
        <v>0</v>
      </c>
      <c r="J616" s="43">
        <f t="shared" si="102"/>
        <v>0</v>
      </c>
    </row>
    <row r="617" spans="1:10" ht="12.75" hidden="1">
      <c r="A617" s="41" t="str">
        <f ca="1">IF(ISERROR(MATCH(E617,Код_КВР,0)),"",INDIRECT(ADDRESS(MATCH(E617,Код_КВР,0)+1,2,,,"КВР")))</f>
        <v>Субсидии бюджетным учреждениям</v>
      </c>
      <c r="B617" s="53" t="s">
        <v>612</v>
      </c>
      <c r="C617" s="8" t="s">
        <v>216</v>
      </c>
      <c r="D617" s="1" t="s">
        <v>216</v>
      </c>
      <c r="E617" s="82">
        <v>610</v>
      </c>
      <c r="F617" s="7">
        <f t="shared" si="107"/>
        <v>0</v>
      </c>
      <c r="G617" s="7">
        <f t="shared" si="107"/>
        <v>0</v>
      </c>
      <c r="H617" s="43">
        <f t="shared" si="105"/>
        <v>0</v>
      </c>
      <c r="I617" s="7">
        <f t="shared" si="107"/>
        <v>0</v>
      </c>
      <c r="J617" s="43">
        <f t="shared" si="102"/>
        <v>0</v>
      </c>
    </row>
    <row r="618" spans="1:10" ht="12.75" hidden="1">
      <c r="A618" s="41" t="str">
        <f ca="1">IF(ISERROR(MATCH(E618,Код_КВР,0)),"",INDIRECT(ADDRESS(MATCH(E618,Код_КВР,0)+1,2,,,"КВР")))</f>
        <v>Субсидии бюджетным учреждениям на иные цели</v>
      </c>
      <c r="B618" s="53" t="s">
        <v>612</v>
      </c>
      <c r="C618" s="8" t="s">
        <v>216</v>
      </c>
      <c r="D618" s="1" t="s">
        <v>216</v>
      </c>
      <c r="E618" s="82">
        <v>612</v>
      </c>
      <c r="F618" s="7">
        <f>'прил.5'!G302</f>
        <v>0</v>
      </c>
      <c r="G618" s="7">
        <f>'прил.5'!H302</f>
        <v>0</v>
      </c>
      <c r="H618" s="43">
        <f t="shared" si="105"/>
        <v>0</v>
      </c>
      <c r="I618" s="7">
        <f>'прил.5'!J302</f>
        <v>0</v>
      </c>
      <c r="J618" s="43">
        <f t="shared" si="102"/>
        <v>0</v>
      </c>
    </row>
    <row r="619" spans="1:10" ht="12.75" hidden="1">
      <c r="A619" s="41" t="str">
        <f ca="1">IF(ISERROR(MATCH(C619,Код_Раздел,0)),"",INDIRECT(ADDRESS(MATCH(C619,Код_Раздел,0)+1,2,,,"Раздел")))</f>
        <v>Культура, кинематография</v>
      </c>
      <c r="B619" s="53" t="s">
        <v>612</v>
      </c>
      <c r="C619" s="8" t="s">
        <v>243</v>
      </c>
      <c r="D619" s="1"/>
      <c r="E619" s="82"/>
      <c r="F619" s="7">
        <f aca="true" t="shared" si="108" ref="F619:I622">F620</f>
        <v>0</v>
      </c>
      <c r="G619" s="7">
        <f t="shared" si="108"/>
        <v>0</v>
      </c>
      <c r="H619" s="43">
        <f t="shared" si="105"/>
        <v>0</v>
      </c>
      <c r="I619" s="7">
        <f t="shared" si="108"/>
        <v>0</v>
      </c>
      <c r="J619" s="43">
        <f t="shared" si="102"/>
        <v>0</v>
      </c>
    </row>
    <row r="620" spans="1:10" ht="12.75" hidden="1">
      <c r="A620" s="10" t="s">
        <v>184</v>
      </c>
      <c r="B620" s="53" t="s">
        <v>612</v>
      </c>
      <c r="C620" s="8" t="s">
        <v>243</v>
      </c>
      <c r="D620" s="1" t="s">
        <v>237</v>
      </c>
      <c r="E620" s="82"/>
      <c r="F620" s="7">
        <f t="shared" si="108"/>
        <v>0</v>
      </c>
      <c r="G620" s="7">
        <f t="shared" si="108"/>
        <v>0</v>
      </c>
      <c r="H620" s="43">
        <f t="shared" si="105"/>
        <v>0</v>
      </c>
      <c r="I620" s="7">
        <f t="shared" si="108"/>
        <v>0</v>
      </c>
      <c r="J620" s="43">
        <f t="shared" si="102"/>
        <v>0</v>
      </c>
    </row>
    <row r="621" spans="1:10" ht="12.75" hidden="1">
      <c r="A621" s="41" t="str">
        <f ca="1">IF(ISERROR(MATCH(E621,Код_КВР,0)),"",INDIRECT(ADDRESS(MATCH(E621,Код_КВР,0)+1,2,,,"КВР")))</f>
        <v>Закупка товаров, работ и услуг для муниципальных нужд</v>
      </c>
      <c r="B621" s="53" t="s">
        <v>612</v>
      </c>
      <c r="C621" s="8" t="s">
        <v>243</v>
      </c>
      <c r="D621" s="1" t="s">
        <v>237</v>
      </c>
      <c r="E621" s="82">
        <v>200</v>
      </c>
      <c r="F621" s="7">
        <f t="shared" si="108"/>
        <v>0</v>
      </c>
      <c r="G621" s="7">
        <f t="shared" si="108"/>
        <v>0</v>
      </c>
      <c r="H621" s="43">
        <f t="shared" si="105"/>
        <v>0</v>
      </c>
      <c r="I621" s="7">
        <f t="shared" si="108"/>
        <v>0</v>
      </c>
      <c r="J621" s="43">
        <f t="shared" si="102"/>
        <v>0</v>
      </c>
    </row>
    <row r="622" spans="1:10" ht="33" hidden="1">
      <c r="A622" s="41" t="str">
        <f ca="1">IF(ISERROR(MATCH(E622,Код_КВР,0)),"",INDIRECT(ADDRESS(MATCH(E622,Код_КВР,0)+1,2,,,"КВР")))</f>
        <v>Иные закупки товаров, работ и услуг для обеспечения муниципальных нужд</v>
      </c>
      <c r="B622" s="53" t="s">
        <v>612</v>
      </c>
      <c r="C622" s="8" t="s">
        <v>243</v>
      </c>
      <c r="D622" s="1" t="s">
        <v>237</v>
      </c>
      <c r="E622" s="82">
        <v>240</v>
      </c>
      <c r="F622" s="7">
        <f t="shared" si="108"/>
        <v>0</v>
      </c>
      <c r="G622" s="7">
        <f t="shared" si="108"/>
        <v>0</v>
      </c>
      <c r="H622" s="43">
        <f t="shared" si="105"/>
        <v>0</v>
      </c>
      <c r="I622" s="7">
        <f t="shared" si="108"/>
        <v>0</v>
      </c>
      <c r="J622" s="43">
        <f t="shared" si="102"/>
        <v>0</v>
      </c>
    </row>
    <row r="623" spans="1:10" ht="33" hidden="1">
      <c r="A623" s="41" t="str">
        <f ca="1">IF(ISERROR(MATCH(E623,Код_КВР,0)),"",INDIRECT(ADDRESS(MATCH(E623,Код_КВР,0)+1,2,,,"КВР")))</f>
        <v xml:space="preserve">Прочая закупка товаров, работ и услуг для обеспечения муниципальных нужд         </v>
      </c>
      <c r="B623" s="53" t="s">
        <v>612</v>
      </c>
      <c r="C623" s="8" t="s">
        <v>243</v>
      </c>
      <c r="D623" s="1" t="s">
        <v>237</v>
      </c>
      <c r="E623" s="82">
        <v>244</v>
      </c>
      <c r="F623" s="7">
        <f>'прил.5'!G992</f>
        <v>0</v>
      </c>
      <c r="G623" s="7">
        <f>'прил.5'!H992</f>
        <v>0</v>
      </c>
      <c r="H623" s="43">
        <f t="shared" si="105"/>
        <v>0</v>
      </c>
      <c r="I623" s="7">
        <f>'прил.5'!J992</f>
        <v>0</v>
      </c>
      <c r="J623" s="43">
        <f t="shared" si="102"/>
        <v>0</v>
      </c>
    </row>
    <row r="624" spans="1:10" ht="12.75" hidden="1">
      <c r="A624" s="41" t="str">
        <f ca="1">IF(ISERROR(MATCH(B624,Код_КЦСР,0)),"",INDIRECT(ADDRESS(MATCH(B624,Код_КЦСР,0)+1,2,,,"КЦСР")))</f>
        <v>Здоровье на рабочем месте</v>
      </c>
      <c r="B624" s="53" t="s">
        <v>614</v>
      </c>
      <c r="C624" s="8"/>
      <c r="D624" s="1"/>
      <c r="E624" s="82"/>
      <c r="F624" s="7">
        <f>F625+F630</f>
        <v>0</v>
      </c>
      <c r="G624" s="7">
        <f>G625+G630</f>
        <v>0</v>
      </c>
      <c r="H624" s="43">
        <f t="shared" si="105"/>
        <v>0</v>
      </c>
      <c r="I624" s="7">
        <f>I625+I630</f>
        <v>0</v>
      </c>
      <c r="J624" s="43">
        <f t="shared" si="102"/>
        <v>0</v>
      </c>
    </row>
    <row r="625" spans="1:10" ht="12.75" hidden="1">
      <c r="A625" s="41" t="str">
        <f ca="1">IF(ISERROR(MATCH(C625,Код_Раздел,0)),"",INDIRECT(ADDRESS(MATCH(C625,Код_Раздел,0)+1,2,,,"Раздел")))</f>
        <v>Национальная безопасность и правоохранительная  деятельность</v>
      </c>
      <c r="B625" s="53" t="s">
        <v>614</v>
      </c>
      <c r="C625" s="8" t="s">
        <v>236</v>
      </c>
      <c r="D625" s="1"/>
      <c r="E625" s="82"/>
      <c r="F625" s="7">
        <f aca="true" t="shared" si="109" ref="F625:I628">F626</f>
        <v>0</v>
      </c>
      <c r="G625" s="7">
        <f t="shared" si="109"/>
        <v>0</v>
      </c>
      <c r="H625" s="43">
        <f t="shared" si="105"/>
        <v>0</v>
      </c>
      <c r="I625" s="7">
        <f t="shared" si="109"/>
        <v>0</v>
      </c>
      <c r="J625" s="43">
        <f t="shared" si="102"/>
        <v>0</v>
      </c>
    </row>
    <row r="626" spans="1:10" ht="33" hidden="1">
      <c r="A626" s="14" t="s">
        <v>283</v>
      </c>
      <c r="B626" s="53" t="s">
        <v>614</v>
      </c>
      <c r="C626" s="8" t="s">
        <v>236</v>
      </c>
      <c r="D626" s="1" t="s">
        <v>240</v>
      </c>
      <c r="E626" s="82"/>
      <c r="F626" s="7">
        <f t="shared" si="109"/>
        <v>0</v>
      </c>
      <c r="G626" s="7">
        <f t="shared" si="109"/>
        <v>0</v>
      </c>
      <c r="H626" s="43">
        <f t="shared" si="105"/>
        <v>0</v>
      </c>
      <c r="I626" s="7">
        <f t="shared" si="109"/>
        <v>0</v>
      </c>
      <c r="J626" s="43">
        <f t="shared" si="102"/>
        <v>0</v>
      </c>
    </row>
    <row r="627" spans="1:10" ht="12.75" hidden="1">
      <c r="A627" s="41" t="str">
        <f ca="1">IF(ISERROR(MATCH(E627,Код_КВР,0)),"",INDIRECT(ADDRESS(MATCH(E627,Код_КВР,0)+1,2,,,"КВР")))</f>
        <v>Закупка товаров, работ и услуг для муниципальных нужд</v>
      </c>
      <c r="B627" s="53" t="s">
        <v>614</v>
      </c>
      <c r="C627" s="8" t="s">
        <v>236</v>
      </c>
      <c r="D627" s="1" t="s">
        <v>240</v>
      </c>
      <c r="E627" s="82">
        <v>200</v>
      </c>
      <c r="F627" s="7">
        <f t="shared" si="109"/>
        <v>0</v>
      </c>
      <c r="G627" s="7">
        <f t="shared" si="109"/>
        <v>0</v>
      </c>
      <c r="H627" s="43">
        <f t="shared" si="105"/>
        <v>0</v>
      </c>
      <c r="I627" s="7">
        <f t="shared" si="109"/>
        <v>0</v>
      </c>
      <c r="J627" s="43">
        <f t="shared" si="102"/>
        <v>0</v>
      </c>
    </row>
    <row r="628" spans="1:10" ht="33" hidden="1">
      <c r="A628" s="41" t="str">
        <f ca="1">IF(ISERROR(MATCH(E628,Код_КВР,0)),"",INDIRECT(ADDRESS(MATCH(E628,Код_КВР,0)+1,2,,,"КВР")))</f>
        <v>Иные закупки товаров, работ и услуг для обеспечения муниципальных нужд</v>
      </c>
      <c r="B628" s="53" t="s">
        <v>614</v>
      </c>
      <c r="C628" s="8" t="s">
        <v>236</v>
      </c>
      <c r="D628" s="1" t="s">
        <v>240</v>
      </c>
      <c r="E628" s="82">
        <v>240</v>
      </c>
      <c r="F628" s="7">
        <f t="shared" si="109"/>
        <v>0</v>
      </c>
      <c r="G628" s="7">
        <f t="shared" si="109"/>
        <v>0</v>
      </c>
      <c r="H628" s="43">
        <f t="shared" si="105"/>
        <v>0</v>
      </c>
      <c r="I628" s="7">
        <f t="shared" si="109"/>
        <v>0</v>
      </c>
      <c r="J628" s="43">
        <f t="shared" si="102"/>
        <v>0</v>
      </c>
    </row>
    <row r="629" spans="1:10" ht="33" hidden="1">
      <c r="A629" s="41" t="str">
        <f ca="1">IF(ISERROR(MATCH(E629,Код_КВР,0)),"",INDIRECT(ADDRESS(MATCH(E629,Код_КВР,0)+1,2,,,"КВР")))</f>
        <v xml:space="preserve">Прочая закупка товаров, работ и услуг для обеспечения муниципальных нужд         </v>
      </c>
      <c r="B629" s="53" t="s">
        <v>614</v>
      </c>
      <c r="C629" s="8" t="s">
        <v>236</v>
      </c>
      <c r="D629" s="1" t="s">
        <v>240</v>
      </c>
      <c r="E629" s="82">
        <v>244</v>
      </c>
      <c r="F629" s="7">
        <f>'прил.5'!G169</f>
        <v>0</v>
      </c>
      <c r="G629" s="7">
        <f>'прил.5'!H169</f>
        <v>0</v>
      </c>
      <c r="H629" s="43">
        <f t="shared" si="105"/>
        <v>0</v>
      </c>
      <c r="I629" s="7">
        <f>'прил.5'!J169</f>
        <v>0</v>
      </c>
      <c r="J629" s="43">
        <f t="shared" si="102"/>
        <v>0</v>
      </c>
    </row>
    <row r="630" spans="1:10" ht="12.75" hidden="1">
      <c r="A630" s="41" t="str">
        <f ca="1">IF(ISERROR(MATCH(C630,Код_Раздел,0)),"",INDIRECT(ADDRESS(MATCH(C630,Код_Раздел,0)+1,2,,,"Раздел")))</f>
        <v>Социальная политика</v>
      </c>
      <c r="B630" s="53" t="s">
        <v>614</v>
      </c>
      <c r="C630" s="8" t="s">
        <v>209</v>
      </c>
      <c r="D630" s="1"/>
      <c r="E630" s="82"/>
      <c r="F630" s="7">
        <f aca="true" t="shared" si="110" ref="F630:I633">F631</f>
        <v>0</v>
      </c>
      <c r="G630" s="7">
        <f t="shared" si="110"/>
        <v>0</v>
      </c>
      <c r="H630" s="43">
        <f t="shared" si="105"/>
        <v>0</v>
      </c>
      <c r="I630" s="7">
        <f t="shared" si="110"/>
        <v>0</v>
      </c>
      <c r="J630" s="43">
        <f t="shared" si="102"/>
        <v>0</v>
      </c>
    </row>
    <row r="631" spans="1:10" ht="12.75" hidden="1">
      <c r="A631" s="10" t="s">
        <v>210</v>
      </c>
      <c r="B631" s="53" t="s">
        <v>614</v>
      </c>
      <c r="C631" s="8" t="s">
        <v>209</v>
      </c>
      <c r="D631" s="1" t="s">
        <v>238</v>
      </c>
      <c r="E631" s="82"/>
      <c r="F631" s="7">
        <f t="shared" si="110"/>
        <v>0</v>
      </c>
      <c r="G631" s="7">
        <f t="shared" si="110"/>
        <v>0</v>
      </c>
      <c r="H631" s="43">
        <f t="shared" si="105"/>
        <v>0</v>
      </c>
      <c r="I631" s="7">
        <f t="shared" si="110"/>
        <v>0</v>
      </c>
      <c r="J631" s="43">
        <f t="shared" si="102"/>
        <v>0</v>
      </c>
    </row>
    <row r="632" spans="1:10" ht="12.75" hidden="1">
      <c r="A632" s="41" t="str">
        <f ca="1">IF(ISERROR(MATCH(E632,Код_КВР,0)),"",INDIRECT(ADDRESS(MATCH(E632,Код_КВР,0)+1,2,,,"КВР")))</f>
        <v>Закупка товаров, работ и услуг для муниципальных нужд</v>
      </c>
      <c r="B632" s="53" t="s">
        <v>614</v>
      </c>
      <c r="C632" s="8" t="s">
        <v>209</v>
      </c>
      <c r="D632" s="1" t="s">
        <v>238</v>
      </c>
      <c r="E632" s="82">
        <v>200</v>
      </c>
      <c r="F632" s="7">
        <f t="shared" si="110"/>
        <v>0</v>
      </c>
      <c r="G632" s="7">
        <f t="shared" si="110"/>
        <v>0</v>
      </c>
      <c r="H632" s="43">
        <f t="shared" si="105"/>
        <v>0</v>
      </c>
      <c r="I632" s="7">
        <f t="shared" si="110"/>
        <v>0</v>
      </c>
      <c r="J632" s="43">
        <f t="shared" si="102"/>
        <v>0</v>
      </c>
    </row>
    <row r="633" spans="1:10" ht="33" hidden="1">
      <c r="A633" s="41" t="str">
        <f ca="1">IF(ISERROR(MATCH(E633,Код_КВР,0)),"",INDIRECT(ADDRESS(MATCH(E633,Код_КВР,0)+1,2,,,"КВР")))</f>
        <v>Иные закупки товаров, работ и услуг для обеспечения муниципальных нужд</v>
      </c>
      <c r="B633" s="53" t="s">
        <v>614</v>
      </c>
      <c r="C633" s="8" t="s">
        <v>209</v>
      </c>
      <c r="D633" s="1" t="s">
        <v>238</v>
      </c>
      <c r="E633" s="82">
        <v>240</v>
      </c>
      <c r="F633" s="7">
        <f t="shared" si="110"/>
        <v>0</v>
      </c>
      <c r="G633" s="7">
        <f t="shared" si="110"/>
        <v>0</v>
      </c>
      <c r="H633" s="43">
        <f t="shared" si="105"/>
        <v>0</v>
      </c>
      <c r="I633" s="7">
        <f t="shared" si="110"/>
        <v>0</v>
      </c>
      <c r="J633" s="43">
        <f t="shared" si="102"/>
        <v>0</v>
      </c>
    </row>
    <row r="634" spans="1:10" ht="33" hidden="1">
      <c r="A634" s="41" t="str">
        <f ca="1">IF(ISERROR(MATCH(E634,Код_КВР,0)),"",INDIRECT(ADDRESS(MATCH(E634,Код_КВР,0)+1,2,,,"КВР")))</f>
        <v xml:space="preserve">Прочая закупка товаров, работ и услуг для обеспечения муниципальных нужд         </v>
      </c>
      <c r="B634" s="53" t="s">
        <v>614</v>
      </c>
      <c r="C634" s="8" t="s">
        <v>209</v>
      </c>
      <c r="D634" s="1" t="s">
        <v>238</v>
      </c>
      <c r="E634" s="82">
        <v>244</v>
      </c>
      <c r="F634" s="7">
        <f>'прил.5'!G1197</f>
        <v>0</v>
      </c>
      <c r="G634" s="7">
        <f>'прил.5'!H1197</f>
        <v>0</v>
      </c>
      <c r="H634" s="43">
        <f t="shared" si="105"/>
        <v>0</v>
      </c>
      <c r="I634" s="7">
        <f>'прил.5'!J1197</f>
        <v>0</v>
      </c>
      <c r="J634" s="43">
        <f t="shared" si="102"/>
        <v>0</v>
      </c>
    </row>
    <row r="635" spans="1:10" ht="12.75">
      <c r="A635" s="41" t="str">
        <f ca="1">IF(ISERROR(MATCH(B635,Код_КЦСР,0)),"",INDIRECT(ADDRESS(MATCH(B635,Код_КЦСР,0)+1,2,,,"КЦСР")))</f>
        <v>Активное долголетие</v>
      </c>
      <c r="B635" s="53" t="s">
        <v>616</v>
      </c>
      <c r="C635" s="8"/>
      <c r="D635" s="1"/>
      <c r="E635" s="82"/>
      <c r="F635" s="7">
        <f>F636+F641</f>
        <v>50</v>
      </c>
      <c r="G635" s="7">
        <f>G636+G641</f>
        <v>0</v>
      </c>
      <c r="H635" s="43">
        <f t="shared" si="105"/>
        <v>50</v>
      </c>
      <c r="I635" s="7">
        <f>I636+I641</f>
        <v>0</v>
      </c>
      <c r="J635" s="43">
        <f t="shared" si="102"/>
        <v>50</v>
      </c>
    </row>
    <row r="636" spans="1:10" ht="12.75" hidden="1">
      <c r="A636" s="41" t="str">
        <f ca="1">IF(ISERROR(MATCH(C636,Код_Раздел,0)),"",INDIRECT(ADDRESS(MATCH(C636,Код_Раздел,0)+1,2,,,"Раздел")))</f>
        <v>Культура, кинематография</v>
      </c>
      <c r="B636" s="53" t="s">
        <v>616</v>
      </c>
      <c r="C636" s="8" t="s">
        <v>243</v>
      </c>
      <c r="D636" s="1"/>
      <c r="E636" s="82"/>
      <c r="F636" s="7">
        <f aca="true" t="shared" si="111" ref="F636:I639">F637</f>
        <v>0</v>
      </c>
      <c r="G636" s="7">
        <f t="shared" si="111"/>
        <v>0</v>
      </c>
      <c r="H636" s="43">
        <f t="shared" si="105"/>
        <v>0</v>
      </c>
      <c r="I636" s="7">
        <f t="shared" si="111"/>
        <v>0</v>
      </c>
      <c r="J636" s="43">
        <f t="shared" si="102"/>
        <v>0</v>
      </c>
    </row>
    <row r="637" spans="1:10" ht="12.75" hidden="1">
      <c r="A637" s="10" t="s">
        <v>184</v>
      </c>
      <c r="B637" s="53" t="s">
        <v>616</v>
      </c>
      <c r="C637" s="8" t="s">
        <v>243</v>
      </c>
      <c r="D637" s="1" t="s">
        <v>237</v>
      </c>
      <c r="E637" s="82"/>
      <c r="F637" s="7">
        <f t="shared" si="111"/>
        <v>0</v>
      </c>
      <c r="G637" s="7">
        <f t="shared" si="111"/>
        <v>0</v>
      </c>
      <c r="H637" s="43">
        <f t="shared" si="105"/>
        <v>0</v>
      </c>
      <c r="I637" s="7">
        <f t="shared" si="111"/>
        <v>0</v>
      </c>
      <c r="J637" s="43">
        <f t="shared" si="102"/>
        <v>0</v>
      </c>
    </row>
    <row r="638" spans="1:10" ht="12.75" hidden="1">
      <c r="A638" s="41" t="str">
        <f ca="1">IF(ISERROR(MATCH(E638,Код_КВР,0)),"",INDIRECT(ADDRESS(MATCH(E638,Код_КВР,0)+1,2,,,"КВР")))</f>
        <v>Закупка товаров, работ и услуг для муниципальных нужд</v>
      </c>
      <c r="B638" s="53" t="s">
        <v>616</v>
      </c>
      <c r="C638" s="8" t="s">
        <v>243</v>
      </c>
      <c r="D638" s="1" t="s">
        <v>237</v>
      </c>
      <c r="E638" s="82">
        <v>200</v>
      </c>
      <c r="F638" s="7">
        <f t="shared" si="111"/>
        <v>0</v>
      </c>
      <c r="G638" s="7">
        <f t="shared" si="111"/>
        <v>0</v>
      </c>
      <c r="H638" s="43">
        <f t="shared" si="105"/>
        <v>0</v>
      </c>
      <c r="I638" s="7">
        <f t="shared" si="111"/>
        <v>0</v>
      </c>
      <c r="J638" s="43">
        <f t="shared" si="102"/>
        <v>0</v>
      </c>
    </row>
    <row r="639" spans="1:10" ht="33" hidden="1">
      <c r="A639" s="41" t="str">
        <f ca="1">IF(ISERROR(MATCH(E639,Код_КВР,0)),"",INDIRECT(ADDRESS(MATCH(E639,Код_КВР,0)+1,2,,,"КВР")))</f>
        <v>Иные закупки товаров, работ и услуг для обеспечения муниципальных нужд</v>
      </c>
      <c r="B639" s="53" t="s">
        <v>616</v>
      </c>
      <c r="C639" s="8" t="s">
        <v>243</v>
      </c>
      <c r="D639" s="1" t="s">
        <v>237</v>
      </c>
      <c r="E639" s="82">
        <v>240</v>
      </c>
      <c r="F639" s="7">
        <f t="shared" si="111"/>
        <v>0</v>
      </c>
      <c r="G639" s="7">
        <f t="shared" si="111"/>
        <v>0</v>
      </c>
      <c r="H639" s="43">
        <f t="shared" si="105"/>
        <v>0</v>
      </c>
      <c r="I639" s="7">
        <f t="shared" si="111"/>
        <v>0</v>
      </c>
      <c r="J639" s="43">
        <f t="shared" si="102"/>
        <v>0</v>
      </c>
    </row>
    <row r="640" spans="1:10" ht="33" hidden="1">
      <c r="A640" s="41" t="str">
        <f ca="1">IF(ISERROR(MATCH(E640,Код_КВР,0)),"",INDIRECT(ADDRESS(MATCH(E640,Код_КВР,0)+1,2,,,"КВР")))</f>
        <v xml:space="preserve">Прочая закупка товаров, работ и услуг для обеспечения муниципальных нужд         </v>
      </c>
      <c r="B640" s="53" t="s">
        <v>616</v>
      </c>
      <c r="C640" s="8" t="s">
        <v>243</v>
      </c>
      <c r="D640" s="1" t="s">
        <v>237</v>
      </c>
      <c r="E640" s="82">
        <v>244</v>
      </c>
      <c r="F640" s="7">
        <f>'прил.5'!G996</f>
        <v>0</v>
      </c>
      <c r="G640" s="7">
        <f>'прил.5'!H996</f>
        <v>0</v>
      </c>
      <c r="H640" s="43">
        <f t="shared" si="105"/>
        <v>0</v>
      </c>
      <c r="I640" s="7">
        <f>'прил.5'!J996</f>
        <v>0</v>
      </c>
      <c r="J640" s="43">
        <f t="shared" si="102"/>
        <v>0</v>
      </c>
    </row>
    <row r="641" spans="1:10" ht="12.75">
      <c r="A641" s="41" t="str">
        <f ca="1">IF(ISERROR(MATCH(C641,Код_Раздел,0)),"",INDIRECT(ADDRESS(MATCH(C641,Код_Раздел,0)+1,2,,,"Раздел")))</f>
        <v>Социальная политика</v>
      </c>
      <c r="B641" s="53" t="s">
        <v>616</v>
      </c>
      <c r="C641" s="8" t="s">
        <v>209</v>
      </c>
      <c r="D641" s="1"/>
      <c r="E641" s="82"/>
      <c r="F641" s="7">
        <f aca="true" t="shared" si="112" ref="F641:I644">F642</f>
        <v>50</v>
      </c>
      <c r="G641" s="7">
        <f t="shared" si="112"/>
        <v>0</v>
      </c>
      <c r="H641" s="43">
        <f t="shared" si="105"/>
        <v>50</v>
      </c>
      <c r="I641" s="7">
        <f t="shared" si="112"/>
        <v>0</v>
      </c>
      <c r="J641" s="43">
        <f t="shared" si="102"/>
        <v>50</v>
      </c>
    </row>
    <row r="642" spans="1:10" ht="12.75">
      <c r="A642" s="10" t="s">
        <v>210</v>
      </c>
      <c r="B642" s="53" t="s">
        <v>616</v>
      </c>
      <c r="C642" s="8" t="s">
        <v>209</v>
      </c>
      <c r="D642" s="1" t="s">
        <v>238</v>
      </c>
      <c r="E642" s="82"/>
      <c r="F642" s="7">
        <f t="shared" si="112"/>
        <v>50</v>
      </c>
      <c r="G642" s="7">
        <f t="shared" si="112"/>
        <v>0</v>
      </c>
      <c r="H642" s="43">
        <f t="shared" si="105"/>
        <v>50</v>
      </c>
      <c r="I642" s="7">
        <f t="shared" si="112"/>
        <v>0</v>
      </c>
      <c r="J642" s="43">
        <f t="shared" si="102"/>
        <v>50</v>
      </c>
    </row>
    <row r="643" spans="1:10" ht="12.75">
      <c r="A643" s="41" t="str">
        <f ca="1">IF(ISERROR(MATCH(E643,Код_КВР,0)),"",INDIRECT(ADDRESS(MATCH(E643,Код_КВР,0)+1,2,,,"КВР")))</f>
        <v>Закупка товаров, работ и услуг для муниципальных нужд</v>
      </c>
      <c r="B643" s="53" t="s">
        <v>616</v>
      </c>
      <c r="C643" s="8" t="s">
        <v>209</v>
      </c>
      <c r="D643" s="1" t="s">
        <v>238</v>
      </c>
      <c r="E643" s="82">
        <v>200</v>
      </c>
      <c r="F643" s="7">
        <f t="shared" si="112"/>
        <v>50</v>
      </c>
      <c r="G643" s="7">
        <f t="shared" si="112"/>
        <v>0</v>
      </c>
      <c r="H643" s="43">
        <f t="shared" si="105"/>
        <v>50</v>
      </c>
      <c r="I643" s="7">
        <f t="shared" si="112"/>
        <v>0</v>
      </c>
      <c r="J643" s="43">
        <f t="shared" si="102"/>
        <v>50</v>
      </c>
    </row>
    <row r="644" spans="1:10" ht="33">
      <c r="A644" s="41" t="str">
        <f ca="1">IF(ISERROR(MATCH(E644,Код_КВР,0)),"",INDIRECT(ADDRESS(MATCH(E644,Код_КВР,0)+1,2,,,"КВР")))</f>
        <v>Иные закупки товаров, работ и услуг для обеспечения муниципальных нужд</v>
      </c>
      <c r="B644" s="53" t="s">
        <v>616</v>
      </c>
      <c r="C644" s="8" t="s">
        <v>209</v>
      </c>
      <c r="D644" s="1" t="s">
        <v>238</v>
      </c>
      <c r="E644" s="82">
        <v>240</v>
      </c>
      <c r="F644" s="7">
        <f t="shared" si="112"/>
        <v>50</v>
      </c>
      <c r="G644" s="7">
        <f t="shared" si="112"/>
        <v>0</v>
      </c>
      <c r="H644" s="43">
        <f t="shared" si="105"/>
        <v>50</v>
      </c>
      <c r="I644" s="7">
        <f t="shared" si="112"/>
        <v>0</v>
      </c>
      <c r="J644" s="43">
        <f t="shared" si="102"/>
        <v>50</v>
      </c>
    </row>
    <row r="645" spans="1:10" ht="33">
      <c r="A645" s="41" t="str">
        <f ca="1">IF(ISERROR(MATCH(E645,Код_КВР,0)),"",INDIRECT(ADDRESS(MATCH(E645,Код_КВР,0)+1,2,,,"КВР")))</f>
        <v xml:space="preserve">Прочая закупка товаров, работ и услуг для обеспечения муниципальных нужд         </v>
      </c>
      <c r="B645" s="53" t="s">
        <v>616</v>
      </c>
      <c r="C645" s="8" t="s">
        <v>209</v>
      </c>
      <c r="D645" s="1" t="s">
        <v>238</v>
      </c>
      <c r="E645" s="82">
        <v>244</v>
      </c>
      <c r="F645" s="7">
        <f>'прил.5'!G1201</f>
        <v>50</v>
      </c>
      <c r="G645" s="7">
        <f>'прил.5'!H1201</f>
        <v>0</v>
      </c>
      <c r="H645" s="43">
        <f t="shared" si="105"/>
        <v>50</v>
      </c>
      <c r="I645" s="7">
        <f>'прил.5'!J1201</f>
        <v>0</v>
      </c>
      <c r="J645" s="43">
        <f t="shared" si="102"/>
        <v>50</v>
      </c>
    </row>
    <row r="646" spans="1:10" ht="33">
      <c r="A646" s="41" t="str">
        <f ca="1">IF(ISERROR(MATCH(B646,Код_КЦСР,0)),"",INDIRECT(ADDRESS(MATCH(B646,Код_КЦСР,0)+1,2,,,"КЦСР")))</f>
        <v>Муниципальная программа «iCity – Современные информационные технологии г. Череповца»  на 2014-2020 годы</v>
      </c>
      <c r="B646" s="53" t="s">
        <v>618</v>
      </c>
      <c r="C646" s="8"/>
      <c r="D646" s="1"/>
      <c r="E646" s="82"/>
      <c r="F646" s="7">
        <f>F647+F653</f>
        <v>46345.3</v>
      </c>
      <c r="G646" s="7">
        <f>G647+G653</f>
        <v>0</v>
      </c>
      <c r="H646" s="43">
        <f t="shared" si="105"/>
        <v>46345.3</v>
      </c>
      <c r="I646" s="7">
        <f>I647+I653</f>
        <v>2175.7</v>
      </c>
      <c r="J646" s="43">
        <f t="shared" si="102"/>
        <v>48521</v>
      </c>
    </row>
    <row r="647" spans="1:10" ht="49.5">
      <c r="A647" s="41" t="str">
        <f ca="1">IF(ISERROR(MATCH(B647,Код_КЦСР,0)),"",INDIRECT(ADDRESS(MATCH(B647,Код_КЦСР,0)+1,2,,,"КЦСР")))</f>
        <v>Обеспечение развития и надежного функционирования городской сетевой инфраструктуры МСПД, базирующейся на современных технических решениях</v>
      </c>
      <c r="B647" s="53" t="s">
        <v>620</v>
      </c>
      <c r="C647" s="8"/>
      <c r="D647" s="1"/>
      <c r="E647" s="82"/>
      <c r="F647" s="7">
        <f aca="true" t="shared" si="113" ref="F647:I651">F648</f>
        <v>736</v>
      </c>
      <c r="G647" s="7">
        <f t="shared" si="113"/>
        <v>0</v>
      </c>
      <c r="H647" s="43">
        <f t="shared" si="105"/>
        <v>736</v>
      </c>
      <c r="I647" s="7">
        <f t="shared" si="113"/>
        <v>500</v>
      </c>
      <c r="J647" s="43">
        <f t="shared" si="102"/>
        <v>1236</v>
      </c>
    </row>
    <row r="648" spans="1:10" ht="12.75">
      <c r="A648" s="41" t="str">
        <f ca="1">IF(ISERROR(MATCH(C648,Код_Раздел,0)),"",INDIRECT(ADDRESS(MATCH(C648,Код_Раздел,0)+1,2,,,"Раздел")))</f>
        <v>Национальная экономика</v>
      </c>
      <c r="B648" s="53" t="s">
        <v>620</v>
      </c>
      <c r="C648" s="8" t="s">
        <v>237</v>
      </c>
      <c r="D648" s="1"/>
      <c r="E648" s="82"/>
      <c r="F648" s="7">
        <f t="shared" si="113"/>
        <v>736</v>
      </c>
      <c r="G648" s="7">
        <f t="shared" si="113"/>
        <v>0</v>
      </c>
      <c r="H648" s="43">
        <f t="shared" si="105"/>
        <v>736</v>
      </c>
      <c r="I648" s="7">
        <f t="shared" si="113"/>
        <v>500</v>
      </c>
      <c r="J648" s="43">
        <f t="shared" si="102"/>
        <v>1236</v>
      </c>
    </row>
    <row r="649" spans="1:10" ht="12.75">
      <c r="A649" s="10" t="s">
        <v>251</v>
      </c>
      <c r="B649" s="53" t="s">
        <v>620</v>
      </c>
      <c r="C649" s="8" t="s">
        <v>237</v>
      </c>
      <c r="D649" s="1" t="s">
        <v>209</v>
      </c>
      <c r="E649" s="82"/>
      <c r="F649" s="7">
        <f t="shared" si="113"/>
        <v>736</v>
      </c>
      <c r="G649" s="7">
        <f t="shared" si="113"/>
        <v>0</v>
      </c>
      <c r="H649" s="43">
        <f t="shared" si="105"/>
        <v>736</v>
      </c>
      <c r="I649" s="7">
        <f t="shared" si="113"/>
        <v>500</v>
      </c>
      <c r="J649" s="43">
        <f t="shared" si="102"/>
        <v>1236</v>
      </c>
    </row>
    <row r="650" spans="1:10" ht="33">
      <c r="A650" s="41" t="str">
        <f ca="1">IF(ISERROR(MATCH(E650,Код_КВР,0)),"",INDIRECT(ADDRESS(MATCH(E650,Код_КВР,0)+1,2,,,"КВР")))</f>
        <v>Предоставление субсидий бюджетным, автономным учреждениям и иным некоммерческим организациям</v>
      </c>
      <c r="B650" s="53" t="s">
        <v>620</v>
      </c>
      <c r="C650" s="8" t="s">
        <v>237</v>
      </c>
      <c r="D650" s="1" t="s">
        <v>209</v>
      </c>
      <c r="E650" s="82">
        <v>600</v>
      </c>
      <c r="F650" s="7">
        <f t="shared" si="113"/>
        <v>736</v>
      </c>
      <c r="G650" s="7">
        <f t="shared" si="113"/>
        <v>0</v>
      </c>
      <c r="H650" s="43">
        <f t="shared" si="105"/>
        <v>736</v>
      </c>
      <c r="I650" s="7">
        <f t="shared" si="113"/>
        <v>500</v>
      </c>
      <c r="J650" s="43">
        <f t="shared" si="102"/>
        <v>1236</v>
      </c>
    </row>
    <row r="651" spans="1:10" ht="12.75">
      <c r="A651" s="41" t="str">
        <f ca="1">IF(ISERROR(MATCH(E651,Код_КВР,0)),"",INDIRECT(ADDRESS(MATCH(E651,Код_КВР,0)+1,2,,,"КВР")))</f>
        <v>Субсидии бюджетным учреждениям</v>
      </c>
      <c r="B651" s="53" t="s">
        <v>620</v>
      </c>
      <c r="C651" s="8" t="s">
        <v>237</v>
      </c>
      <c r="D651" s="1" t="s">
        <v>209</v>
      </c>
      <c r="E651" s="82">
        <v>610</v>
      </c>
      <c r="F651" s="7">
        <f t="shared" si="113"/>
        <v>736</v>
      </c>
      <c r="G651" s="7">
        <f t="shared" si="113"/>
        <v>0</v>
      </c>
      <c r="H651" s="43">
        <f t="shared" si="105"/>
        <v>736</v>
      </c>
      <c r="I651" s="7">
        <f t="shared" si="113"/>
        <v>500</v>
      </c>
      <c r="J651" s="43">
        <f t="shared" si="102"/>
        <v>1236</v>
      </c>
    </row>
    <row r="652" spans="1:10" ht="12.75">
      <c r="A652" s="41" t="str">
        <f ca="1">IF(ISERROR(MATCH(E652,Код_КВР,0)),"",INDIRECT(ADDRESS(MATCH(E652,Код_КВР,0)+1,2,,,"КВР")))</f>
        <v>Субсидии бюджетным учреждениям на иные цели</v>
      </c>
      <c r="B652" s="53" t="s">
        <v>620</v>
      </c>
      <c r="C652" s="8" t="s">
        <v>237</v>
      </c>
      <c r="D652" s="1" t="s">
        <v>209</v>
      </c>
      <c r="E652" s="82">
        <v>612</v>
      </c>
      <c r="F652" s="7">
        <f>'прил.5'!G229</f>
        <v>736</v>
      </c>
      <c r="G652" s="7">
        <f>'прил.5'!H229</f>
        <v>0</v>
      </c>
      <c r="H652" s="43">
        <f t="shared" si="105"/>
        <v>736</v>
      </c>
      <c r="I652" s="7">
        <f>'прил.5'!J229</f>
        <v>500</v>
      </c>
      <c r="J652" s="43">
        <f t="shared" si="102"/>
        <v>1236</v>
      </c>
    </row>
    <row r="653" spans="1:10" ht="82.5">
      <c r="A653" s="41" t="str">
        <f ca="1">IF(ISERROR(MATCH(B653,Код_КЦСР,0)),"",INDIRECT(ADDRESS(MATCH(B653,Код_КЦСР,0)+1,2,,,"КЦСР")))</f>
        <v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v>
      </c>
      <c r="B653" s="53" t="s">
        <v>621</v>
      </c>
      <c r="C653" s="8"/>
      <c r="D653" s="1"/>
      <c r="E653" s="82"/>
      <c r="F653" s="7">
        <f aca="true" t="shared" si="114" ref="F653:I656">F654</f>
        <v>45609.3</v>
      </c>
      <c r="G653" s="7">
        <f t="shared" si="114"/>
        <v>0</v>
      </c>
      <c r="H653" s="43">
        <f t="shared" si="105"/>
        <v>45609.3</v>
      </c>
      <c r="I653" s="7">
        <f t="shared" si="114"/>
        <v>1675.7</v>
      </c>
      <c r="J653" s="43">
        <f t="shared" si="102"/>
        <v>47285</v>
      </c>
    </row>
    <row r="654" spans="1:10" ht="12.75">
      <c r="A654" s="41" t="str">
        <f ca="1">IF(ISERROR(MATCH(C654,Код_Раздел,0)),"",INDIRECT(ADDRESS(MATCH(C654,Код_Раздел,0)+1,2,,,"Раздел")))</f>
        <v>Национальная экономика</v>
      </c>
      <c r="B654" s="53" t="s">
        <v>621</v>
      </c>
      <c r="C654" s="8" t="s">
        <v>237</v>
      </c>
      <c r="D654" s="1"/>
      <c r="E654" s="82"/>
      <c r="F654" s="7">
        <f t="shared" si="114"/>
        <v>45609.3</v>
      </c>
      <c r="G654" s="7">
        <f t="shared" si="114"/>
        <v>0</v>
      </c>
      <c r="H654" s="43">
        <f t="shared" si="105"/>
        <v>45609.3</v>
      </c>
      <c r="I654" s="7">
        <f t="shared" si="114"/>
        <v>1675.7</v>
      </c>
      <c r="J654" s="43">
        <f t="shared" si="102"/>
        <v>47285</v>
      </c>
    </row>
    <row r="655" spans="1:10" ht="12.75">
      <c r="A655" s="10" t="s">
        <v>251</v>
      </c>
      <c r="B655" s="53" t="s">
        <v>621</v>
      </c>
      <c r="C655" s="8" t="s">
        <v>237</v>
      </c>
      <c r="D655" s="1" t="s">
        <v>209</v>
      </c>
      <c r="E655" s="82"/>
      <c r="F655" s="7">
        <f t="shared" si="114"/>
        <v>45609.3</v>
      </c>
      <c r="G655" s="7">
        <f t="shared" si="114"/>
        <v>0</v>
      </c>
      <c r="H655" s="43">
        <f t="shared" si="105"/>
        <v>45609.3</v>
      </c>
      <c r="I655" s="7">
        <f t="shared" si="114"/>
        <v>1675.7</v>
      </c>
      <c r="J655" s="43">
        <f t="shared" si="102"/>
        <v>47285</v>
      </c>
    </row>
    <row r="656" spans="1:10" ht="33">
      <c r="A656" s="41" t="str">
        <f ca="1">IF(ISERROR(MATCH(E656,Код_КВР,0)),"",INDIRECT(ADDRESS(MATCH(E656,Код_КВР,0)+1,2,,,"КВР")))</f>
        <v>Предоставление субсидий бюджетным, автономным учреждениям и иным некоммерческим организациям</v>
      </c>
      <c r="B656" s="53" t="s">
        <v>621</v>
      </c>
      <c r="C656" s="8" t="s">
        <v>237</v>
      </c>
      <c r="D656" s="1" t="s">
        <v>209</v>
      </c>
      <c r="E656" s="82">
        <v>600</v>
      </c>
      <c r="F656" s="7">
        <f t="shared" si="114"/>
        <v>45609.3</v>
      </c>
      <c r="G656" s="7">
        <f t="shared" si="114"/>
        <v>0</v>
      </c>
      <c r="H656" s="43">
        <f t="shared" si="105"/>
        <v>45609.3</v>
      </c>
      <c r="I656" s="7">
        <f t="shared" si="114"/>
        <v>1675.7</v>
      </c>
      <c r="J656" s="43">
        <f t="shared" si="102"/>
        <v>47285</v>
      </c>
    </row>
    <row r="657" spans="1:10" ht="12.75">
      <c r="A657" s="41" t="str">
        <f ca="1">IF(ISERROR(MATCH(E657,Код_КВР,0)),"",INDIRECT(ADDRESS(MATCH(E657,Код_КВР,0)+1,2,,,"КВР")))</f>
        <v>Субсидии бюджетным учреждениям</v>
      </c>
      <c r="B657" s="53" t="s">
        <v>621</v>
      </c>
      <c r="C657" s="8" t="s">
        <v>237</v>
      </c>
      <c r="D657" s="1" t="s">
        <v>209</v>
      </c>
      <c r="E657" s="82">
        <v>610</v>
      </c>
      <c r="F657" s="7">
        <f>SUM(F658:F659)</f>
        <v>45609.3</v>
      </c>
      <c r="G657" s="7">
        <f>SUM(G658:G659)</f>
        <v>0</v>
      </c>
      <c r="H657" s="43">
        <f t="shared" si="105"/>
        <v>45609.3</v>
      </c>
      <c r="I657" s="7">
        <f>SUM(I658:I659)</f>
        <v>1675.7</v>
      </c>
      <c r="J657" s="43">
        <f t="shared" si="102"/>
        <v>47285</v>
      </c>
    </row>
    <row r="658" spans="1:10" ht="49.5">
      <c r="A658" s="41" t="str">
        <f ca="1">IF(ISERROR(MATCH(E658,Код_КВР,0)),"",INDIRECT(ADDRESS(MATCH(E658,Код_КВР,0)+1,2,,,"КВР")))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58" s="53" t="s">
        <v>621</v>
      </c>
      <c r="C658" s="8" t="s">
        <v>237</v>
      </c>
      <c r="D658" s="1" t="s">
        <v>209</v>
      </c>
      <c r="E658" s="82">
        <v>611</v>
      </c>
      <c r="F658" s="7">
        <f>'прил.5'!G233</f>
        <v>42162.3</v>
      </c>
      <c r="G658" s="7">
        <f>'прил.5'!H233</f>
        <v>0</v>
      </c>
      <c r="H658" s="43">
        <f t="shared" si="105"/>
        <v>42162.3</v>
      </c>
      <c r="I658" s="7">
        <f>'прил.5'!J233</f>
        <v>1545.7</v>
      </c>
      <c r="J658" s="43">
        <f t="shared" si="102"/>
        <v>43708</v>
      </c>
    </row>
    <row r="659" spans="1:10" ht="12.75">
      <c r="A659" s="41" t="str">
        <f ca="1">IF(ISERROR(MATCH(E659,Код_КВР,0)),"",INDIRECT(ADDRESS(MATCH(E659,Код_КВР,0)+1,2,,,"КВР")))</f>
        <v>Субсидии бюджетным учреждениям на иные цели</v>
      </c>
      <c r="B659" s="53" t="s">
        <v>621</v>
      </c>
      <c r="C659" s="8" t="s">
        <v>237</v>
      </c>
      <c r="D659" s="1" t="s">
        <v>209</v>
      </c>
      <c r="E659" s="82">
        <v>612</v>
      </c>
      <c r="F659" s="7">
        <f>'прил.5'!G234</f>
        <v>3447</v>
      </c>
      <c r="G659" s="7">
        <f>'прил.5'!H234</f>
        <v>0</v>
      </c>
      <c r="H659" s="43">
        <f t="shared" si="105"/>
        <v>3447</v>
      </c>
      <c r="I659" s="7">
        <f>'прил.5'!J234</f>
        <v>130</v>
      </c>
      <c r="J659" s="43">
        <f t="shared" si="102"/>
        <v>3577</v>
      </c>
    </row>
    <row r="660" spans="1:10" ht="33">
      <c r="A660" s="41" t="str">
        <f ca="1">IF(ISERROR(MATCH(B660,Код_КЦСР,0)),"",INDIRECT(ADDRESS(MATCH(B660,Код_КЦСР,0)+1,2,,,"КЦСР")))</f>
        <v>Муниципальная программа «Развитие внутреннего и въездного туризма в г.Череповце на 2014-2022 годы»</v>
      </c>
      <c r="B660" s="55" t="s">
        <v>1</v>
      </c>
      <c r="C660" s="8"/>
      <c r="D660" s="1"/>
      <c r="E660" s="82"/>
      <c r="F660" s="7">
        <f>F661+F672</f>
        <v>91.4</v>
      </c>
      <c r="G660" s="7">
        <f>G661+G672</f>
        <v>0</v>
      </c>
      <c r="H660" s="43">
        <f t="shared" si="105"/>
        <v>91.4</v>
      </c>
      <c r="I660" s="7">
        <f>I661+I672</f>
        <v>0</v>
      </c>
      <c r="J660" s="43">
        <f t="shared" si="102"/>
        <v>91.4</v>
      </c>
    </row>
    <row r="661" spans="1:10" ht="33">
      <c r="A661" s="41" t="str">
        <f ca="1">IF(ISERROR(MATCH(B661,Код_КЦСР,0)),"",INDIRECT(ADDRESS(MATCH(B661,Код_КЦСР,0)+1,2,,,"КЦСР")))</f>
        <v>Продвижение городского туристского продукта на российском и международном рынках</v>
      </c>
      <c r="B661" s="55" t="s">
        <v>3</v>
      </c>
      <c r="C661" s="8"/>
      <c r="D661" s="1"/>
      <c r="E661" s="82"/>
      <c r="F661" s="7">
        <f>F662</f>
        <v>63.4</v>
      </c>
      <c r="G661" s="7">
        <f>G662</f>
        <v>0</v>
      </c>
      <c r="H661" s="43">
        <f t="shared" si="105"/>
        <v>63.4</v>
      </c>
      <c r="I661" s="7">
        <f>I662</f>
        <v>0</v>
      </c>
      <c r="J661" s="43">
        <f aca="true" t="shared" si="115" ref="J661:J724">H661+I661</f>
        <v>63.4</v>
      </c>
    </row>
    <row r="662" spans="1:10" ht="12.75">
      <c r="A662" s="41" t="str">
        <f ca="1">IF(ISERROR(MATCH(C662,Код_Раздел,0)),"",INDIRECT(ADDRESS(MATCH(C662,Код_Раздел,0)+1,2,,,"Раздел")))</f>
        <v>Национальная экономика</v>
      </c>
      <c r="B662" s="55" t="s">
        <v>3</v>
      </c>
      <c r="C662" s="8" t="s">
        <v>237</v>
      </c>
      <c r="D662" s="1"/>
      <c r="E662" s="82"/>
      <c r="F662" s="7">
        <f>F663</f>
        <v>63.4</v>
      </c>
      <c r="G662" s="7">
        <f>G663</f>
        <v>0</v>
      </c>
      <c r="H662" s="43">
        <f t="shared" si="105"/>
        <v>63.4</v>
      </c>
      <c r="I662" s="7">
        <f>I663</f>
        <v>0</v>
      </c>
      <c r="J662" s="43">
        <f t="shared" si="115"/>
        <v>63.4</v>
      </c>
    </row>
    <row r="663" spans="1:10" ht="12.75">
      <c r="A663" s="10" t="s">
        <v>258</v>
      </c>
      <c r="B663" s="55" t="s">
        <v>3</v>
      </c>
      <c r="C663" s="8" t="s">
        <v>237</v>
      </c>
      <c r="D663" s="8" t="s">
        <v>217</v>
      </c>
      <c r="E663" s="82"/>
      <c r="F663" s="7">
        <f>F664+F666+F669</f>
        <v>63.4</v>
      </c>
      <c r="G663" s="7">
        <f>G664+G666+G669</f>
        <v>0</v>
      </c>
      <c r="H663" s="43">
        <f t="shared" si="105"/>
        <v>63.4</v>
      </c>
      <c r="I663" s="7">
        <f>I664+I666+I669</f>
        <v>0</v>
      </c>
      <c r="J663" s="43">
        <f t="shared" si="115"/>
        <v>63.4</v>
      </c>
    </row>
    <row r="664" spans="1:10" ht="33">
      <c r="A664" s="41" t="str">
        <f aca="true" t="shared" si="116" ref="A664:A671">IF(ISERROR(MATCH(E664,Код_КВР,0)),"",INDIRECT(ADDRESS(MATCH(E664,Код_КВР,0)+1,2,,,"КВР")))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64" s="55" t="s">
        <v>3</v>
      </c>
      <c r="C664" s="8" t="s">
        <v>237</v>
      </c>
      <c r="D664" s="8" t="s">
        <v>217</v>
      </c>
      <c r="E664" s="82">
        <v>100</v>
      </c>
      <c r="F664" s="7">
        <f>F665</f>
        <v>11</v>
      </c>
      <c r="G664" s="7">
        <f>G665</f>
        <v>0</v>
      </c>
      <c r="H664" s="43">
        <f t="shared" si="105"/>
        <v>11</v>
      </c>
      <c r="I664" s="7">
        <f>I665</f>
        <v>0</v>
      </c>
      <c r="J664" s="43">
        <f t="shared" si="115"/>
        <v>11</v>
      </c>
    </row>
    <row r="665" spans="1:10" ht="12.75">
      <c r="A665" s="41" t="str">
        <f ca="1" t="shared" si="116"/>
        <v>Расходы на выплаты персоналу муниципальных органов</v>
      </c>
      <c r="B665" s="55" t="s">
        <v>3</v>
      </c>
      <c r="C665" s="8" t="s">
        <v>237</v>
      </c>
      <c r="D665" s="8" t="s">
        <v>217</v>
      </c>
      <c r="E665" s="82">
        <v>120</v>
      </c>
      <c r="F665" s="7">
        <f>'прил.5'!G818</f>
        <v>11</v>
      </c>
      <c r="G665" s="7">
        <f>'прил.5'!H818</f>
        <v>0</v>
      </c>
      <c r="H665" s="43">
        <f t="shared" si="105"/>
        <v>11</v>
      </c>
      <c r="I665" s="7">
        <f>'прил.5'!J818</f>
        <v>0</v>
      </c>
      <c r="J665" s="43">
        <f t="shared" si="115"/>
        <v>11</v>
      </c>
    </row>
    <row r="666" spans="1:10" ht="12.75">
      <c r="A666" s="41" t="str">
        <f ca="1" t="shared" si="116"/>
        <v>Закупка товаров, работ и услуг для муниципальных нужд</v>
      </c>
      <c r="B666" s="55" t="s">
        <v>3</v>
      </c>
      <c r="C666" s="8" t="s">
        <v>237</v>
      </c>
      <c r="D666" s="8" t="s">
        <v>217</v>
      </c>
      <c r="E666" s="82">
        <v>200</v>
      </c>
      <c r="F666" s="7">
        <f>F667</f>
        <v>22</v>
      </c>
      <c r="G666" s="7">
        <f>G667</f>
        <v>0</v>
      </c>
      <c r="H666" s="43">
        <f t="shared" si="105"/>
        <v>22</v>
      </c>
      <c r="I666" s="7">
        <f>I667</f>
        <v>0</v>
      </c>
      <c r="J666" s="43">
        <f t="shared" si="115"/>
        <v>22</v>
      </c>
    </row>
    <row r="667" spans="1:10" ht="33">
      <c r="A667" s="41" t="str">
        <f ca="1" t="shared" si="116"/>
        <v>Иные закупки товаров, работ и услуг для обеспечения муниципальных нужд</v>
      </c>
      <c r="B667" s="55" t="s">
        <v>3</v>
      </c>
      <c r="C667" s="8" t="s">
        <v>237</v>
      </c>
      <c r="D667" s="8" t="s">
        <v>217</v>
      </c>
      <c r="E667" s="82">
        <v>240</v>
      </c>
      <c r="F667" s="7">
        <f>F668</f>
        <v>22</v>
      </c>
      <c r="G667" s="7">
        <f>G668</f>
        <v>0</v>
      </c>
      <c r="H667" s="43">
        <f t="shared" si="105"/>
        <v>22</v>
      </c>
      <c r="I667" s="7">
        <f>I668</f>
        <v>0</v>
      </c>
      <c r="J667" s="43">
        <f t="shared" si="115"/>
        <v>22</v>
      </c>
    </row>
    <row r="668" spans="1:10" ht="33">
      <c r="A668" s="41" t="str">
        <f ca="1" t="shared" si="116"/>
        <v xml:space="preserve">Прочая закупка товаров, работ и услуг для обеспечения муниципальных нужд         </v>
      </c>
      <c r="B668" s="55" t="s">
        <v>3</v>
      </c>
      <c r="C668" s="8" t="s">
        <v>237</v>
      </c>
      <c r="D668" s="8" t="s">
        <v>217</v>
      </c>
      <c r="E668" s="82">
        <v>244</v>
      </c>
      <c r="F668" s="7">
        <f>'прил.5'!G278+'прил.5'!G416+'прил.5'!G1291</f>
        <v>22</v>
      </c>
      <c r="G668" s="7">
        <f>'прил.5'!H278+'прил.5'!H416+'прил.5'!H1291</f>
        <v>0</v>
      </c>
      <c r="H668" s="43">
        <f t="shared" si="105"/>
        <v>22</v>
      </c>
      <c r="I668" s="7">
        <f>'прил.5'!J278+'прил.5'!J416+'прил.5'!J1291</f>
        <v>0</v>
      </c>
      <c r="J668" s="43">
        <f t="shared" si="115"/>
        <v>22</v>
      </c>
    </row>
    <row r="669" spans="1:10" ht="33">
      <c r="A669" s="41" t="str">
        <f ca="1" t="shared" si="116"/>
        <v>Предоставление субсидий бюджетным, автономным учреждениям и иным некоммерческим организациям</v>
      </c>
      <c r="B669" s="55" t="s">
        <v>3</v>
      </c>
      <c r="C669" s="8" t="s">
        <v>237</v>
      </c>
      <c r="D669" s="8" t="s">
        <v>217</v>
      </c>
      <c r="E669" s="82">
        <v>600</v>
      </c>
      <c r="F669" s="7">
        <f>F670</f>
        <v>30.4</v>
      </c>
      <c r="G669" s="7">
        <f>G670</f>
        <v>0</v>
      </c>
      <c r="H669" s="43">
        <f aca="true" t="shared" si="117" ref="H669:H732">F669+G669</f>
        <v>30.4</v>
      </c>
      <c r="I669" s="7">
        <f>I670</f>
        <v>0</v>
      </c>
      <c r="J669" s="43">
        <f t="shared" si="115"/>
        <v>30.4</v>
      </c>
    </row>
    <row r="670" spans="1:10" ht="12.75">
      <c r="A670" s="41" t="str">
        <f ca="1" t="shared" si="116"/>
        <v>Субсидии бюджетным учреждениям</v>
      </c>
      <c r="B670" s="55" t="s">
        <v>3</v>
      </c>
      <c r="C670" s="8" t="s">
        <v>237</v>
      </c>
      <c r="D670" s="8" t="s">
        <v>217</v>
      </c>
      <c r="E670" s="82">
        <v>610</v>
      </c>
      <c r="F670" s="7">
        <f>F671</f>
        <v>30.4</v>
      </c>
      <c r="G670" s="7">
        <f>G671</f>
        <v>0</v>
      </c>
      <c r="H670" s="43">
        <f t="shared" si="117"/>
        <v>30.4</v>
      </c>
      <c r="I670" s="7">
        <f>I671</f>
        <v>0</v>
      </c>
      <c r="J670" s="43">
        <f t="shared" si="115"/>
        <v>30.4</v>
      </c>
    </row>
    <row r="671" spans="1:10" ht="12.75">
      <c r="A671" s="41" t="str">
        <f ca="1" t="shared" si="116"/>
        <v>Субсидии бюджетным учреждениям на иные цели</v>
      </c>
      <c r="B671" s="55" t="s">
        <v>3</v>
      </c>
      <c r="C671" s="8" t="s">
        <v>237</v>
      </c>
      <c r="D671" s="8" t="s">
        <v>217</v>
      </c>
      <c r="E671" s="82">
        <v>612</v>
      </c>
      <c r="F671" s="7">
        <f>'прил.5'!G821</f>
        <v>30.4</v>
      </c>
      <c r="G671" s="7">
        <f>'прил.5'!H821</f>
        <v>0</v>
      </c>
      <c r="H671" s="43">
        <f t="shared" si="117"/>
        <v>30.4</v>
      </c>
      <c r="I671" s="7">
        <f>'прил.5'!J821</f>
        <v>0</v>
      </c>
      <c r="J671" s="43">
        <f t="shared" si="115"/>
        <v>30.4</v>
      </c>
    </row>
    <row r="672" spans="1:10" ht="12.75">
      <c r="A672" s="41" t="str">
        <f ca="1">IF(ISERROR(MATCH(B672,Код_КЦСР,0)),"",INDIRECT(ADDRESS(MATCH(B672,Код_КЦСР,0)+1,2,,,"КЦСР")))</f>
        <v>Развитие туристской, инженерной и транспортной инфраструктур</v>
      </c>
      <c r="B672" s="55" t="s">
        <v>5</v>
      </c>
      <c r="C672" s="8"/>
      <c r="D672" s="1"/>
      <c r="E672" s="82"/>
      <c r="F672" s="7">
        <f aca="true" t="shared" si="118" ref="F672:I676">F673</f>
        <v>28</v>
      </c>
      <c r="G672" s="7">
        <f t="shared" si="118"/>
        <v>0</v>
      </c>
      <c r="H672" s="43">
        <f t="shared" si="117"/>
        <v>28</v>
      </c>
      <c r="I672" s="7">
        <f t="shared" si="118"/>
        <v>0</v>
      </c>
      <c r="J672" s="43">
        <f t="shared" si="115"/>
        <v>28</v>
      </c>
    </row>
    <row r="673" spans="1:10" ht="12.75">
      <c r="A673" s="41" t="str">
        <f ca="1">IF(ISERROR(MATCH(C673,Код_Раздел,0)),"",INDIRECT(ADDRESS(MATCH(C673,Код_Раздел,0)+1,2,,,"Раздел")))</f>
        <v>Национальная экономика</v>
      </c>
      <c r="B673" s="55" t="s">
        <v>5</v>
      </c>
      <c r="C673" s="8" t="s">
        <v>237</v>
      </c>
      <c r="D673" s="1"/>
      <c r="E673" s="82"/>
      <c r="F673" s="7">
        <f t="shared" si="118"/>
        <v>28</v>
      </c>
      <c r="G673" s="7">
        <f t="shared" si="118"/>
        <v>0</v>
      </c>
      <c r="H673" s="43">
        <f t="shared" si="117"/>
        <v>28</v>
      </c>
      <c r="I673" s="7">
        <f t="shared" si="118"/>
        <v>0</v>
      </c>
      <c r="J673" s="43">
        <f t="shared" si="115"/>
        <v>28</v>
      </c>
    </row>
    <row r="674" spans="1:10" ht="12.75">
      <c r="A674" s="10" t="s">
        <v>258</v>
      </c>
      <c r="B674" s="55" t="s">
        <v>5</v>
      </c>
      <c r="C674" s="8" t="s">
        <v>237</v>
      </c>
      <c r="D674" s="8" t="s">
        <v>217</v>
      </c>
      <c r="E674" s="82"/>
      <c r="F674" s="7">
        <f t="shared" si="118"/>
        <v>28</v>
      </c>
      <c r="G674" s="7">
        <f t="shared" si="118"/>
        <v>0</v>
      </c>
      <c r="H674" s="43">
        <f t="shared" si="117"/>
        <v>28</v>
      </c>
      <c r="I674" s="7">
        <f t="shared" si="118"/>
        <v>0</v>
      </c>
      <c r="J674" s="43">
        <f t="shared" si="115"/>
        <v>28</v>
      </c>
    </row>
    <row r="675" spans="1:10" ht="12.75">
      <c r="A675" s="41" t="str">
        <f ca="1">IF(ISERROR(MATCH(E675,Код_КВР,0)),"",INDIRECT(ADDRESS(MATCH(E675,Код_КВР,0)+1,2,,,"КВР")))</f>
        <v>Закупка товаров, работ и услуг для муниципальных нужд</v>
      </c>
      <c r="B675" s="55" t="s">
        <v>5</v>
      </c>
      <c r="C675" s="8" t="s">
        <v>237</v>
      </c>
      <c r="D675" s="8" t="s">
        <v>217</v>
      </c>
      <c r="E675" s="82">
        <v>200</v>
      </c>
      <c r="F675" s="7">
        <f t="shared" si="118"/>
        <v>28</v>
      </c>
      <c r="G675" s="7">
        <f t="shared" si="118"/>
        <v>0</v>
      </c>
      <c r="H675" s="43">
        <f t="shared" si="117"/>
        <v>28</v>
      </c>
      <c r="I675" s="7">
        <f t="shared" si="118"/>
        <v>0</v>
      </c>
      <c r="J675" s="43">
        <f t="shared" si="115"/>
        <v>28</v>
      </c>
    </row>
    <row r="676" spans="1:10" ht="33">
      <c r="A676" s="41" t="str">
        <f ca="1">IF(ISERROR(MATCH(E676,Код_КВР,0)),"",INDIRECT(ADDRESS(MATCH(E676,Код_КВР,0)+1,2,,,"КВР")))</f>
        <v>Иные закупки товаров, работ и услуг для обеспечения муниципальных нужд</v>
      </c>
      <c r="B676" s="55" t="s">
        <v>5</v>
      </c>
      <c r="C676" s="8" t="s">
        <v>237</v>
      </c>
      <c r="D676" s="8" t="s">
        <v>217</v>
      </c>
      <c r="E676" s="82">
        <v>240</v>
      </c>
      <c r="F676" s="7">
        <f t="shared" si="118"/>
        <v>28</v>
      </c>
      <c r="G676" s="7">
        <f t="shared" si="118"/>
        <v>0</v>
      </c>
      <c r="H676" s="43">
        <f t="shared" si="117"/>
        <v>28</v>
      </c>
      <c r="I676" s="7">
        <f t="shared" si="118"/>
        <v>0</v>
      </c>
      <c r="J676" s="43">
        <f t="shared" si="115"/>
        <v>28</v>
      </c>
    </row>
    <row r="677" spans="1:10" ht="33">
      <c r="A677" s="41" t="str">
        <f ca="1">IF(ISERROR(MATCH(E677,Код_КВР,0)),"",INDIRECT(ADDRESS(MATCH(E677,Код_КВР,0)+1,2,,,"КВР")))</f>
        <v xml:space="preserve">Прочая закупка товаров, работ и услуг для обеспечения муниципальных нужд         </v>
      </c>
      <c r="B677" s="55" t="s">
        <v>5</v>
      </c>
      <c r="C677" s="8" t="s">
        <v>237</v>
      </c>
      <c r="D677" s="8" t="s">
        <v>217</v>
      </c>
      <c r="E677" s="82">
        <v>244</v>
      </c>
      <c r="F677" s="7">
        <f>'прил.5'!G420</f>
        <v>28</v>
      </c>
      <c r="G677" s="7">
        <f>'прил.5'!H420</f>
        <v>0</v>
      </c>
      <c r="H677" s="43">
        <f t="shared" si="117"/>
        <v>28</v>
      </c>
      <c r="I677" s="7">
        <f>'прил.5'!J420</f>
        <v>0</v>
      </c>
      <c r="J677" s="43">
        <f t="shared" si="115"/>
        <v>28</v>
      </c>
    </row>
    <row r="678" spans="1:10" ht="33">
      <c r="A678" s="41" t="str">
        <f ca="1">IF(ISERROR(MATCH(B678,Код_КЦСР,0)),"",INDIRECT(ADDRESS(MATCH(B678,Код_КЦСР,0)+1,2,,,"КЦСР")))</f>
        <v>Муниципальная программа «Социальная поддержка граждан на 2014-2018 годы»</v>
      </c>
      <c r="B678" s="55" t="s">
        <v>7</v>
      </c>
      <c r="C678" s="8"/>
      <c r="D678" s="1"/>
      <c r="E678" s="82"/>
      <c r="F678" s="7">
        <f>F679+F685+F691+F698+F705+F712+F719+F726+F732+F740+F746+F752+F761+F784</f>
        <v>859558.5999999999</v>
      </c>
      <c r="G678" s="7">
        <f>G679+G685+G691+G698+G705+G712+G719+G726+G732+G740+G746+G752+G761+G784</f>
        <v>0</v>
      </c>
      <c r="H678" s="43">
        <f t="shared" si="117"/>
        <v>859558.5999999999</v>
      </c>
      <c r="I678" s="7">
        <f>I679+I685+I691+I698+I705+I712+I719+I726+I732+I740+I746+I752+I761+I784</f>
        <v>0</v>
      </c>
      <c r="J678" s="43">
        <f t="shared" si="115"/>
        <v>859558.5999999999</v>
      </c>
    </row>
    <row r="679" spans="1:10" ht="49.5">
      <c r="A679" s="41" t="str">
        <f ca="1">IF(ISERROR(MATCH(B679,Код_КЦСР,0)),"",INDIRECT(ADDRESS(MATCH(B679,Код_КЦСР,0)+1,2,,,"КЦСР")))</f>
        <v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v>
      </c>
      <c r="B679" s="55" t="s">
        <v>9</v>
      </c>
      <c r="C679" s="8"/>
      <c r="D679" s="1"/>
      <c r="E679" s="82"/>
      <c r="F679" s="7">
        <f aca="true" t="shared" si="119" ref="F679:I683">F680</f>
        <v>962.5</v>
      </c>
      <c r="G679" s="7">
        <f t="shared" si="119"/>
        <v>0</v>
      </c>
      <c r="H679" s="43">
        <f t="shared" si="117"/>
        <v>962.5</v>
      </c>
      <c r="I679" s="7">
        <f t="shared" si="119"/>
        <v>0</v>
      </c>
      <c r="J679" s="43">
        <f t="shared" si="115"/>
        <v>962.5</v>
      </c>
    </row>
    <row r="680" spans="1:10" ht="12.75">
      <c r="A680" s="41" t="str">
        <f ca="1">IF(ISERROR(MATCH(C680,Код_Раздел,0)),"",INDIRECT(ADDRESS(MATCH(C680,Код_Раздел,0)+1,2,,,"Раздел")))</f>
        <v>Образование</v>
      </c>
      <c r="B680" s="55" t="s">
        <v>9</v>
      </c>
      <c r="C680" s="8" t="s">
        <v>216</v>
      </c>
      <c r="D680" s="1"/>
      <c r="E680" s="82"/>
      <c r="F680" s="7">
        <f t="shared" si="119"/>
        <v>962.5</v>
      </c>
      <c r="G680" s="7">
        <f t="shared" si="119"/>
        <v>0</v>
      </c>
      <c r="H680" s="43">
        <f t="shared" si="117"/>
        <v>962.5</v>
      </c>
      <c r="I680" s="7">
        <f t="shared" si="119"/>
        <v>0</v>
      </c>
      <c r="J680" s="43">
        <f t="shared" si="115"/>
        <v>962.5</v>
      </c>
    </row>
    <row r="681" spans="1:10" ht="12.75">
      <c r="A681" s="10" t="s">
        <v>220</v>
      </c>
      <c r="B681" s="55" t="s">
        <v>9</v>
      </c>
      <c r="C681" s="8" t="s">
        <v>216</v>
      </c>
      <c r="D681" s="8" t="s">
        <v>216</v>
      </c>
      <c r="E681" s="82"/>
      <c r="F681" s="7">
        <f t="shared" si="119"/>
        <v>962.5</v>
      </c>
      <c r="G681" s="7">
        <f t="shared" si="119"/>
        <v>0</v>
      </c>
      <c r="H681" s="43">
        <f t="shared" si="117"/>
        <v>962.5</v>
      </c>
      <c r="I681" s="7">
        <f t="shared" si="119"/>
        <v>0</v>
      </c>
      <c r="J681" s="43">
        <f t="shared" si="115"/>
        <v>962.5</v>
      </c>
    </row>
    <row r="682" spans="1:10" ht="12.75">
      <c r="A682" s="41" t="str">
        <f ca="1">IF(ISERROR(MATCH(E682,Код_КВР,0)),"",INDIRECT(ADDRESS(MATCH(E682,Код_КВР,0)+1,2,,,"КВР")))</f>
        <v>Социальное обеспечение и иные выплаты населению</v>
      </c>
      <c r="B682" s="55" t="s">
        <v>9</v>
      </c>
      <c r="C682" s="8" t="s">
        <v>216</v>
      </c>
      <c r="D682" s="8" t="s">
        <v>216</v>
      </c>
      <c r="E682" s="82">
        <v>300</v>
      </c>
      <c r="F682" s="7">
        <f t="shared" si="119"/>
        <v>962.5</v>
      </c>
      <c r="G682" s="7">
        <f t="shared" si="119"/>
        <v>0</v>
      </c>
      <c r="H682" s="43">
        <f t="shared" si="117"/>
        <v>962.5</v>
      </c>
      <c r="I682" s="7">
        <f t="shared" si="119"/>
        <v>0</v>
      </c>
      <c r="J682" s="43">
        <f t="shared" si="115"/>
        <v>962.5</v>
      </c>
    </row>
    <row r="683" spans="1:10" ht="33">
      <c r="A683" s="41" t="str">
        <f ca="1">IF(ISERROR(MATCH(E683,Код_КВР,0)),"",INDIRECT(ADDRESS(MATCH(E683,Код_КВР,0)+1,2,,,"КВР")))</f>
        <v>Социальные выплаты гражданам, кроме публичных нормативных социальных выплат</v>
      </c>
      <c r="B683" s="55" t="s">
        <v>9</v>
      </c>
      <c r="C683" s="8" t="s">
        <v>216</v>
      </c>
      <c r="D683" s="8" t="s">
        <v>216</v>
      </c>
      <c r="E683" s="82">
        <v>320</v>
      </c>
      <c r="F683" s="7">
        <f t="shared" si="119"/>
        <v>962.5</v>
      </c>
      <c r="G683" s="7">
        <f t="shared" si="119"/>
        <v>0</v>
      </c>
      <c r="H683" s="43">
        <f t="shared" si="117"/>
        <v>962.5</v>
      </c>
      <c r="I683" s="7">
        <f t="shared" si="119"/>
        <v>0</v>
      </c>
      <c r="J683" s="43">
        <f t="shared" si="115"/>
        <v>962.5</v>
      </c>
    </row>
    <row r="684" spans="1:10" ht="33">
      <c r="A684" s="41" t="str">
        <f ca="1">IF(ISERROR(MATCH(E684,Код_КВР,0)),"",INDIRECT(ADDRESS(MATCH(E684,Код_КВР,0)+1,2,,,"КВР")))</f>
        <v>Приобретение товаров, работ, услуг в пользу граждан в целях их социального обеспечения</v>
      </c>
      <c r="B684" s="55" t="s">
        <v>9</v>
      </c>
      <c r="C684" s="8" t="s">
        <v>216</v>
      </c>
      <c r="D684" s="8" t="s">
        <v>216</v>
      </c>
      <c r="E684" s="82">
        <v>323</v>
      </c>
      <c r="F684" s="7">
        <f>'прил.5'!G1127</f>
        <v>962.5</v>
      </c>
      <c r="G684" s="7">
        <f>'прил.5'!H1127</f>
        <v>0</v>
      </c>
      <c r="H684" s="43">
        <f t="shared" si="117"/>
        <v>962.5</v>
      </c>
      <c r="I684" s="7">
        <f>'прил.5'!J1127</f>
        <v>0</v>
      </c>
      <c r="J684" s="43">
        <f t="shared" si="115"/>
        <v>962.5</v>
      </c>
    </row>
    <row r="685" spans="1:10" ht="75" customHeight="1">
      <c r="A685" s="41" t="str">
        <f ca="1">IF(ISERROR(MATCH(B685,Код_КЦСР,0)),"",INDIRECT(ADDRESS(MATCH(B685,Код_КЦСР,0)+1,2,,,"КЦСР")))</f>
        <v xml:space="preserve"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v>
      </c>
      <c r="B685" s="59" t="s">
        <v>11</v>
      </c>
      <c r="C685" s="8"/>
      <c r="D685" s="1"/>
      <c r="E685" s="82"/>
      <c r="F685" s="7">
        <f aca="true" t="shared" si="120" ref="F685:I689">F686</f>
        <v>113.2</v>
      </c>
      <c r="G685" s="7">
        <f t="shared" si="120"/>
        <v>0</v>
      </c>
      <c r="H685" s="43">
        <f t="shared" si="117"/>
        <v>113.2</v>
      </c>
      <c r="I685" s="7">
        <f t="shared" si="120"/>
        <v>0</v>
      </c>
      <c r="J685" s="43">
        <f t="shared" si="115"/>
        <v>113.2</v>
      </c>
    </row>
    <row r="686" spans="1:10" ht="12.75">
      <c r="A686" s="41" t="str">
        <f ca="1">IF(ISERROR(MATCH(C686,Код_Раздел,0)),"",INDIRECT(ADDRESS(MATCH(C686,Код_Раздел,0)+1,2,,,"Раздел")))</f>
        <v>Образование</v>
      </c>
      <c r="B686" s="59" t="s">
        <v>11</v>
      </c>
      <c r="C686" s="8" t="s">
        <v>216</v>
      </c>
      <c r="D686" s="1"/>
      <c r="E686" s="82"/>
      <c r="F686" s="7">
        <f t="shared" si="120"/>
        <v>113.2</v>
      </c>
      <c r="G686" s="7">
        <f t="shared" si="120"/>
        <v>0</v>
      </c>
      <c r="H686" s="43">
        <f t="shared" si="117"/>
        <v>113.2</v>
      </c>
      <c r="I686" s="7">
        <f t="shared" si="120"/>
        <v>0</v>
      </c>
      <c r="J686" s="43">
        <f t="shared" si="115"/>
        <v>113.2</v>
      </c>
    </row>
    <row r="687" spans="1:10" ht="12.75">
      <c r="A687" s="10" t="s">
        <v>220</v>
      </c>
      <c r="B687" s="59" t="s">
        <v>11</v>
      </c>
      <c r="C687" s="8" t="s">
        <v>216</v>
      </c>
      <c r="D687" s="8" t="s">
        <v>216</v>
      </c>
      <c r="E687" s="82"/>
      <c r="F687" s="7">
        <f t="shared" si="120"/>
        <v>113.2</v>
      </c>
      <c r="G687" s="7">
        <f t="shared" si="120"/>
        <v>0</v>
      </c>
      <c r="H687" s="43">
        <f t="shared" si="117"/>
        <v>113.2</v>
      </c>
      <c r="I687" s="7">
        <f t="shared" si="120"/>
        <v>0</v>
      </c>
      <c r="J687" s="43">
        <f t="shared" si="115"/>
        <v>113.2</v>
      </c>
    </row>
    <row r="688" spans="1:10" ht="33">
      <c r="A688" s="41" t="str">
        <f ca="1">IF(ISERROR(MATCH(E688,Код_КВР,0)),"",INDIRECT(ADDRESS(MATCH(E688,Код_КВР,0)+1,2,,,"КВР")))</f>
        <v>Капитальные вложения в объекты недвижимого имущества муниципальной собственности</v>
      </c>
      <c r="B688" s="59" t="s">
        <v>11</v>
      </c>
      <c r="C688" s="8" t="s">
        <v>216</v>
      </c>
      <c r="D688" s="8" t="s">
        <v>216</v>
      </c>
      <c r="E688" s="82">
        <v>400</v>
      </c>
      <c r="F688" s="7">
        <f t="shared" si="120"/>
        <v>113.2</v>
      </c>
      <c r="G688" s="7">
        <f t="shared" si="120"/>
        <v>0</v>
      </c>
      <c r="H688" s="43">
        <f t="shared" si="117"/>
        <v>113.2</v>
      </c>
      <c r="I688" s="7">
        <f t="shared" si="120"/>
        <v>0</v>
      </c>
      <c r="J688" s="43">
        <f t="shared" si="115"/>
        <v>113.2</v>
      </c>
    </row>
    <row r="689" spans="1:10" ht="12.75">
      <c r="A689" s="41" t="str">
        <f ca="1">IF(ISERROR(MATCH(E689,Код_КВР,0)),"",INDIRECT(ADDRESS(MATCH(E689,Код_КВР,0)+1,2,,,"КВР")))</f>
        <v>Бюджетные инвестиции</v>
      </c>
      <c r="B689" s="59" t="s">
        <v>11</v>
      </c>
      <c r="C689" s="8" t="s">
        <v>216</v>
      </c>
      <c r="D689" s="8" t="s">
        <v>216</v>
      </c>
      <c r="E689" s="82">
        <v>410</v>
      </c>
      <c r="F689" s="7">
        <f t="shared" si="120"/>
        <v>113.2</v>
      </c>
      <c r="G689" s="7">
        <f t="shared" si="120"/>
        <v>0</v>
      </c>
      <c r="H689" s="43">
        <f t="shared" si="117"/>
        <v>113.2</v>
      </c>
      <c r="I689" s="7">
        <f t="shared" si="120"/>
        <v>0</v>
      </c>
      <c r="J689" s="43">
        <f t="shared" si="115"/>
        <v>113.2</v>
      </c>
    </row>
    <row r="690" spans="1:10" ht="33">
      <c r="A690" s="41" t="str">
        <f ca="1">IF(ISERROR(MATCH(E690,Код_КВР,0)),"",INDIRECT(ADDRESS(MATCH(E690,Код_КВР,0)+1,2,,,"КВР")))</f>
        <v>Бюджетные инвестиции в объекты капитального строительства муниципальной собственности</v>
      </c>
      <c r="B690" s="59" t="s">
        <v>11</v>
      </c>
      <c r="C690" s="8" t="s">
        <v>216</v>
      </c>
      <c r="D690" s="8" t="s">
        <v>216</v>
      </c>
      <c r="E690" s="82">
        <v>414</v>
      </c>
      <c r="F690" s="7">
        <f>'прил.5'!G1350</f>
        <v>113.2</v>
      </c>
      <c r="G690" s="7">
        <f>'прил.5'!H1350</f>
        <v>0</v>
      </c>
      <c r="H690" s="43">
        <f t="shared" si="117"/>
        <v>113.2</v>
      </c>
      <c r="I690" s="7">
        <f>'прил.5'!J1350</f>
        <v>0</v>
      </c>
      <c r="J690" s="43">
        <f t="shared" si="115"/>
        <v>113.2</v>
      </c>
    </row>
    <row r="691" spans="1:10" ht="33">
      <c r="A691" s="41" t="str">
        <f ca="1">IF(ISERROR(MATCH(B691,Код_КЦСР,0)),"",INDIRECT(ADDRESS(MATCH(B691,Код_КЦСР,0)+1,2,,,"КЦСР")))</f>
        <v>Выплата ежемесячного социального пособия на оздоровление работникам учреждений здравоохранения</v>
      </c>
      <c r="B691" s="55" t="s">
        <v>12</v>
      </c>
      <c r="C691" s="8"/>
      <c r="D691" s="1"/>
      <c r="E691" s="82"/>
      <c r="F691" s="7">
        <f aca="true" t="shared" si="121" ref="F691:I696">F692</f>
        <v>27293</v>
      </c>
      <c r="G691" s="7">
        <f t="shared" si="121"/>
        <v>0</v>
      </c>
      <c r="H691" s="43">
        <f t="shared" si="117"/>
        <v>27293</v>
      </c>
      <c r="I691" s="7">
        <f t="shared" si="121"/>
        <v>0</v>
      </c>
      <c r="J691" s="43">
        <f t="shared" si="115"/>
        <v>27293</v>
      </c>
    </row>
    <row r="692" spans="1:10" ht="49.5">
      <c r="A692" s="41" t="str">
        <f ca="1">IF(ISERROR(MATCH(B692,Код_КЦСР,0)),"",INDIRECT(ADDRESS(MATCH(B692,Код_КЦСР,0)+1,2,,,"КЦСР")))</f>
        <v>Ежемесячное социальное пособие на оздоровление отдельным категориям работников учреждений здравоохранения в соответствии с решением ЧГД от 29.05.2012 № 93</v>
      </c>
      <c r="B692" s="55" t="s">
        <v>14</v>
      </c>
      <c r="C692" s="8"/>
      <c r="D692" s="1"/>
      <c r="E692" s="82"/>
      <c r="F692" s="7">
        <f t="shared" si="121"/>
        <v>27293</v>
      </c>
      <c r="G692" s="7">
        <f t="shared" si="121"/>
        <v>0</v>
      </c>
      <c r="H692" s="43">
        <f t="shared" si="117"/>
        <v>27293</v>
      </c>
      <c r="I692" s="7">
        <f t="shared" si="121"/>
        <v>0</v>
      </c>
      <c r="J692" s="43">
        <f t="shared" si="115"/>
        <v>27293</v>
      </c>
    </row>
    <row r="693" spans="1:10" ht="12.75">
      <c r="A693" s="41" t="str">
        <f ca="1">IF(ISERROR(MATCH(C693,Код_Раздел,0)),"",INDIRECT(ADDRESS(MATCH(C693,Код_Раздел,0)+1,2,,,"Раздел")))</f>
        <v>Социальная политика</v>
      </c>
      <c r="B693" s="55" t="s">
        <v>14</v>
      </c>
      <c r="C693" s="8" t="s">
        <v>209</v>
      </c>
      <c r="D693" s="1"/>
      <c r="E693" s="82"/>
      <c r="F693" s="7">
        <f t="shared" si="121"/>
        <v>27293</v>
      </c>
      <c r="G693" s="7">
        <f t="shared" si="121"/>
        <v>0</v>
      </c>
      <c r="H693" s="43">
        <f t="shared" si="117"/>
        <v>27293</v>
      </c>
      <c r="I693" s="7">
        <f t="shared" si="121"/>
        <v>0</v>
      </c>
      <c r="J693" s="43">
        <f t="shared" si="115"/>
        <v>27293</v>
      </c>
    </row>
    <row r="694" spans="1:10" ht="12.75">
      <c r="A694" s="10" t="s">
        <v>200</v>
      </c>
      <c r="B694" s="55" t="s">
        <v>14</v>
      </c>
      <c r="C694" s="8" t="s">
        <v>209</v>
      </c>
      <c r="D694" s="8" t="s">
        <v>236</v>
      </c>
      <c r="E694" s="82"/>
      <c r="F694" s="7">
        <f t="shared" si="121"/>
        <v>27293</v>
      </c>
      <c r="G694" s="7">
        <f t="shared" si="121"/>
        <v>0</v>
      </c>
      <c r="H694" s="43">
        <f t="shared" si="117"/>
        <v>27293</v>
      </c>
      <c r="I694" s="7">
        <f t="shared" si="121"/>
        <v>0</v>
      </c>
      <c r="J694" s="43">
        <f t="shared" si="115"/>
        <v>27293</v>
      </c>
    </row>
    <row r="695" spans="1:10" ht="12.75">
      <c r="A695" s="41" t="str">
        <f ca="1">IF(ISERROR(MATCH(E695,Код_КВР,0)),"",INDIRECT(ADDRESS(MATCH(E695,Код_КВР,0)+1,2,,,"КВР")))</f>
        <v>Социальное обеспечение и иные выплаты населению</v>
      </c>
      <c r="B695" s="55" t="s">
        <v>14</v>
      </c>
      <c r="C695" s="8" t="s">
        <v>209</v>
      </c>
      <c r="D695" s="8" t="s">
        <v>236</v>
      </c>
      <c r="E695" s="82">
        <v>300</v>
      </c>
      <c r="F695" s="7">
        <f t="shared" si="121"/>
        <v>27293</v>
      </c>
      <c r="G695" s="7">
        <f t="shared" si="121"/>
        <v>0</v>
      </c>
      <c r="H695" s="43">
        <f t="shared" si="117"/>
        <v>27293</v>
      </c>
      <c r="I695" s="7">
        <f t="shared" si="121"/>
        <v>0</v>
      </c>
      <c r="J695" s="43">
        <f t="shared" si="115"/>
        <v>27293</v>
      </c>
    </row>
    <row r="696" spans="1:10" ht="12.75">
      <c r="A696" s="41" t="str">
        <f ca="1">IF(ISERROR(MATCH(E696,Код_КВР,0)),"",INDIRECT(ADDRESS(MATCH(E696,Код_КВР,0)+1,2,,,"КВР")))</f>
        <v>Публичные нормативные социальные выплаты гражданам</v>
      </c>
      <c r="B696" s="55" t="s">
        <v>14</v>
      </c>
      <c r="C696" s="8" t="s">
        <v>209</v>
      </c>
      <c r="D696" s="8" t="s">
        <v>236</v>
      </c>
      <c r="E696" s="82">
        <v>310</v>
      </c>
      <c r="F696" s="7">
        <f t="shared" si="121"/>
        <v>27293</v>
      </c>
      <c r="G696" s="7">
        <f t="shared" si="121"/>
        <v>0</v>
      </c>
      <c r="H696" s="43">
        <f t="shared" si="117"/>
        <v>27293</v>
      </c>
      <c r="I696" s="7">
        <f t="shared" si="121"/>
        <v>0</v>
      </c>
      <c r="J696" s="43">
        <f t="shared" si="115"/>
        <v>27293</v>
      </c>
    </row>
    <row r="697" spans="1:10" ht="33">
      <c r="A697" s="41" t="str">
        <f ca="1">IF(ISERROR(MATCH(E697,Код_КВР,0)),"",INDIRECT(ADDRESS(MATCH(E697,Код_КВР,0)+1,2,,,"КВР")))</f>
        <v>Пособия, компенсации, меры социальной поддержки по публичным нормативным обязательствам</v>
      </c>
      <c r="B697" s="55" t="s">
        <v>14</v>
      </c>
      <c r="C697" s="8" t="s">
        <v>209</v>
      </c>
      <c r="D697" s="8" t="s">
        <v>236</v>
      </c>
      <c r="E697" s="82">
        <v>313</v>
      </c>
      <c r="F697" s="7">
        <f>'прил.5'!G1162</f>
        <v>27293</v>
      </c>
      <c r="G697" s="7">
        <f>'прил.5'!H1162</f>
        <v>0</v>
      </c>
      <c r="H697" s="43">
        <f t="shared" si="117"/>
        <v>27293</v>
      </c>
      <c r="I697" s="7">
        <f>'прил.5'!J1162</f>
        <v>0</v>
      </c>
      <c r="J697" s="43">
        <f t="shared" si="115"/>
        <v>27293</v>
      </c>
    </row>
    <row r="698" spans="1:10" ht="33">
      <c r="A698" s="41" t="str">
        <f ca="1">IF(ISERROR(MATCH(B698,Код_КЦСР,0)),"",INDIRECT(ADDRESS(MATCH(B698,Код_КЦСР,0)+1,2,,,"КЦСР")))</f>
        <v>Выплата ежемесячного социального пособия за найм жилых помещений специалистам учреждений здравоохранения</v>
      </c>
      <c r="B698" s="55" t="s">
        <v>16</v>
      </c>
      <c r="C698" s="8"/>
      <c r="D698" s="1"/>
      <c r="E698" s="82"/>
      <c r="F698" s="7">
        <f aca="true" t="shared" si="122" ref="F698:I703">F699</f>
        <v>3888</v>
      </c>
      <c r="G698" s="7">
        <f t="shared" si="122"/>
        <v>0</v>
      </c>
      <c r="H698" s="43">
        <f t="shared" si="117"/>
        <v>3888</v>
      </c>
      <c r="I698" s="7">
        <f t="shared" si="122"/>
        <v>0</v>
      </c>
      <c r="J698" s="43">
        <f t="shared" si="115"/>
        <v>3888</v>
      </c>
    </row>
    <row r="699" spans="1:10" ht="49.5">
      <c r="A699" s="41" t="str">
        <f ca="1">IF(ISERROR(MATCH(B699,Код_КЦСР,0)),"",INDIRECT(ADDRESS(MATCH(B699,Код_КЦСР,0)+1,2,,,"КЦСР")))</f>
        <v>Ежемесячное социальное пособие за найм (поднайм) жилых помещений специалистам учреждений здравоохранения в соответствии с решением ЧГД от 29.05.2012 № 98</v>
      </c>
      <c r="B699" s="55" t="s">
        <v>18</v>
      </c>
      <c r="C699" s="8"/>
      <c r="D699" s="1"/>
      <c r="E699" s="82"/>
      <c r="F699" s="7">
        <f t="shared" si="122"/>
        <v>3888</v>
      </c>
      <c r="G699" s="7">
        <f t="shared" si="122"/>
        <v>0</v>
      </c>
      <c r="H699" s="43">
        <f t="shared" si="117"/>
        <v>3888</v>
      </c>
      <c r="I699" s="7">
        <f t="shared" si="122"/>
        <v>0</v>
      </c>
      <c r="J699" s="43">
        <f t="shared" si="115"/>
        <v>3888</v>
      </c>
    </row>
    <row r="700" spans="1:10" ht="12.75">
      <c r="A700" s="41" t="str">
        <f ca="1">IF(ISERROR(MATCH(C700,Код_Раздел,0)),"",INDIRECT(ADDRESS(MATCH(C700,Код_Раздел,0)+1,2,,,"Раздел")))</f>
        <v>Социальная политика</v>
      </c>
      <c r="B700" s="55" t="s">
        <v>18</v>
      </c>
      <c r="C700" s="8" t="s">
        <v>209</v>
      </c>
      <c r="D700" s="1"/>
      <c r="E700" s="82"/>
      <c r="F700" s="7">
        <f t="shared" si="122"/>
        <v>3888</v>
      </c>
      <c r="G700" s="7">
        <f t="shared" si="122"/>
        <v>0</v>
      </c>
      <c r="H700" s="43">
        <f t="shared" si="117"/>
        <v>3888</v>
      </c>
      <c r="I700" s="7">
        <f t="shared" si="122"/>
        <v>0</v>
      </c>
      <c r="J700" s="43">
        <f t="shared" si="115"/>
        <v>3888</v>
      </c>
    </row>
    <row r="701" spans="1:10" ht="12.75">
      <c r="A701" s="10" t="s">
        <v>200</v>
      </c>
      <c r="B701" s="55" t="s">
        <v>18</v>
      </c>
      <c r="C701" s="8" t="s">
        <v>209</v>
      </c>
      <c r="D701" s="8" t="s">
        <v>236</v>
      </c>
      <c r="E701" s="82"/>
      <c r="F701" s="7">
        <f t="shared" si="122"/>
        <v>3888</v>
      </c>
      <c r="G701" s="7">
        <f t="shared" si="122"/>
        <v>0</v>
      </c>
      <c r="H701" s="43">
        <f t="shared" si="117"/>
        <v>3888</v>
      </c>
      <c r="I701" s="7">
        <f t="shared" si="122"/>
        <v>0</v>
      </c>
      <c r="J701" s="43">
        <f t="shared" si="115"/>
        <v>3888</v>
      </c>
    </row>
    <row r="702" spans="1:10" ht="12.75">
      <c r="A702" s="41" t="str">
        <f ca="1">IF(ISERROR(MATCH(E702,Код_КВР,0)),"",INDIRECT(ADDRESS(MATCH(E702,Код_КВР,0)+1,2,,,"КВР")))</f>
        <v>Социальное обеспечение и иные выплаты населению</v>
      </c>
      <c r="B702" s="55" t="s">
        <v>18</v>
      </c>
      <c r="C702" s="8" t="s">
        <v>209</v>
      </c>
      <c r="D702" s="8" t="s">
        <v>236</v>
      </c>
      <c r="E702" s="82">
        <v>300</v>
      </c>
      <c r="F702" s="7">
        <f t="shared" si="122"/>
        <v>3888</v>
      </c>
      <c r="G702" s="7">
        <f t="shared" si="122"/>
        <v>0</v>
      </c>
      <c r="H702" s="43">
        <f t="shared" si="117"/>
        <v>3888</v>
      </c>
      <c r="I702" s="7">
        <f t="shared" si="122"/>
        <v>0</v>
      </c>
      <c r="J702" s="43">
        <f t="shared" si="115"/>
        <v>3888</v>
      </c>
    </row>
    <row r="703" spans="1:10" ht="12.75">
      <c r="A703" s="41" t="str">
        <f ca="1">IF(ISERROR(MATCH(E703,Код_КВР,0)),"",INDIRECT(ADDRESS(MATCH(E703,Код_КВР,0)+1,2,,,"КВР")))</f>
        <v>Публичные нормативные социальные выплаты гражданам</v>
      </c>
      <c r="B703" s="55" t="s">
        <v>18</v>
      </c>
      <c r="C703" s="8" t="s">
        <v>209</v>
      </c>
      <c r="D703" s="8" t="s">
        <v>236</v>
      </c>
      <c r="E703" s="82">
        <v>310</v>
      </c>
      <c r="F703" s="7">
        <f t="shared" si="122"/>
        <v>3888</v>
      </c>
      <c r="G703" s="7">
        <f t="shared" si="122"/>
        <v>0</v>
      </c>
      <c r="H703" s="43">
        <f t="shared" si="117"/>
        <v>3888</v>
      </c>
      <c r="I703" s="7">
        <f t="shared" si="122"/>
        <v>0</v>
      </c>
      <c r="J703" s="43">
        <f t="shared" si="115"/>
        <v>3888</v>
      </c>
    </row>
    <row r="704" spans="1:10" ht="33">
      <c r="A704" s="41" t="str">
        <f ca="1">IF(ISERROR(MATCH(E704,Код_КВР,0)),"",INDIRECT(ADDRESS(MATCH(E704,Код_КВР,0)+1,2,,,"КВР")))</f>
        <v>Пособия, компенсации, меры социальной поддержки по публичным нормативным обязательствам</v>
      </c>
      <c r="B704" s="55" t="s">
        <v>18</v>
      </c>
      <c r="C704" s="8" t="s">
        <v>209</v>
      </c>
      <c r="D704" s="8" t="s">
        <v>236</v>
      </c>
      <c r="E704" s="82">
        <v>313</v>
      </c>
      <c r="F704" s="7">
        <f>'прил.5'!G1167</f>
        <v>3888</v>
      </c>
      <c r="G704" s="7">
        <f>'прил.5'!H1167</f>
        <v>0</v>
      </c>
      <c r="H704" s="43">
        <f t="shared" si="117"/>
        <v>3888</v>
      </c>
      <c r="I704" s="7">
        <f>'прил.5'!J1167</f>
        <v>0</v>
      </c>
      <c r="J704" s="43">
        <f t="shared" si="115"/>
        <v>3888</v>
      </c>
    </row>
    <row r="705" spans="1:10" ht="33">
      <c r="A705" s="41" t="str">
        <f ca="1">IF(ISERROR(MATCH(B705,Код_КЦСР,0)),"",INDIRECT(ADDRESS(MATCH(B705,Код_КЦСР,0)+1,2,,,"КЦСР")))</f>
        <v>Выплата вознаграждений лицам, имеющим знак «За особые заслуги перед городом Череповцом»</v>
      </c>
      <c r="B705" s="55" t="s">
        <v>20</v>
      </c>
      <c r="C705" s="8"/>
      <c r="D705" s="1"/>
      <c r="E705" s="82"/>
      <c r="F705" s="7">
        <f aca="true" t="shared" si="123" ref="F705:I710">F706</f>
        <v>421.2</v>
      </c>
      <c r="G705" s="7">
        <f t="shared" si="123"/>
        <v>0</v>
      </c>
      <c r="H705" s="43">
        <f t="shared" si="117"/>
        <v>421.2</v>
      </c>
      <c r="I705" s="7">
        <f t="shared" si="123"/>
        <v>0</v>
      </c>
      <c r="J705" s="43">
        <f t="shared" si="115"/>
        <v>421.2</v>
      </c>
    </row>
    <row r="706" spans="1:10" ht="49.5">
      <c r="A706" s="41" t="str">
        <f ca="1">IF(ISERROR(MATCH(B706,Код_КЦСР,0)),"",INDIRECT(ADDRESS(MATCH(B706,Код_КЦСР,0)+1,2,,,"КЦСР")))</f>
        <v>Выплата вознаграждений лицам, имеющим знак «За особые заслуги перед городом Череповцом» в соответствии с постановлением ЧГД от 27.09.2005 № 88</v>
      </c>
      <c r="B706" s="55" t="s">
        <v>22</v>
      </c>
      <c r="C706" s="8"/>
      <c r="D706" s="1"/>
      <c r="E706" s="82"/>
      <c r="F706" s="7">
        <f t="shared" si="123"/>
        <v>421.2</v>
      </c>
      <c r="G706" s="7">
        <f t="shared" si="123"/>
        <v>0</v>
      </c>
      <c r="H706" s="43">
        <f t="shared" si="117"/>
        <v>421.2</v>
      </c>
      <c r="I706" s="7">
        <f t="shared" si="123"/>
        <v>0</v>
      </c>
      <c r="J706" s="43">
        <f t="shared" si="115"/>
        <v>421.2</v>
      </c>
    </row>
    <row r="707" spans="1:10" ht="12.75">
      <c r="A707" s="41" t="str">
        <f ca="1">IF(ISERROR(MATCH(C707,Код_Раздел,0)),"",INDIRECT(ADDRESS(MATCH(C707,Код_Раздел,0)+1,2,,,"Раздел")))</f>
        <v>Социальная политика</v>
      </c>
      <c r="B707" s="55" t="s">
        <v>22</v>
      </c>
      <c r="C707" s="8" t="s">
        <v>209</v>
      </c>
      <c r="D707" s="1"/>
      <c r="E707" s="82"/>
      <c r="F707" s="7">
        <f t="shared" si="123"/>
        <v>421.2</v>
      </c>
      <c r="G707" s="7">
        <f t="shared" si="123"/>
        <v>0</v>
      </c>
      <c r="H707" s="43">
        <f t="shared" si="117"/>
        <v>421.2</v>
      </c>
      <c r="I707" s="7">
        <f t="shared" si="123"/>
        <v>0</v>
      </c>
      <c r="J707" s="43">
        <f t="shared" si="115"/>
        <v>421.2</v>
      </c>
    </row>
    <row r="708" spans="1:10" ht="12.75">
      <c r="A708" s="10" t="s">
        <v>200</v>
      </c>
      <c r="B708" s="55" t="s">
        <v>22</v>
      </c>
      <c r="C708" s="8" t="s">
        <v>209</v>
      </c>
      <c r="D708" s="8" t="s">
        <v>236</v>
      </c>
      <c r="E708" s="82"/>
      <c r="F708" s="7">
        <f t="shared" si="123"/>
        <v>421.2</v>
      </c>
      <c r="G708" s="7">
        <f t="shared" si="123"/>
        <v>0</v>
      </c>
      <c r="H708" s="43">
        <f t="shared" si="117"/>
        <v>421.2</v>
      </c>
      <c r="I708" s="7">
        <f t="shared" si="123"/>
        <v>0</v>
      </c>
      <c r="J708" s="43">
        <f t="shared" si="115"/>
        <v>421.2</v>
      </c>
    </row>
    <row r="709" spans="1:10" ht="12.75">
      <c r="A709" s="41" t="str">
        <f ca="1">IF(ISERROR(MATCH(E709,Код_КВР,0)),"",INDIRECT(ADDRESS(MATCH(E709,Код_КВР,0)+1,2,,,"КВР")))</f>
        <v>Социальное обеспечение и иные выплаты населению</v>
      </c>
      <c r="B709" s="55" t="s">
        <v>22</v>
      </c>
      <c r="C709" s="8" t="s">
        <v>209</v>
      </c>
      <c r="D709" s="8" t="s">
        <v>236</v>
      </c>
      <c r="E709" s="82">
        <v>300</v>
      </c>
      <c r="F709" s="7">
        <f t="shared" si="123"/>
        <v>421.2</v>
      </c>
      <c r="G709" s="7">
        <f t="shared" si="123"/>
        <v>0</v>
      </c>
      <c r="H709" s="43">
        <f t="shared" si="117"/>
        <v>421.2</v>
      </c>
      <c r="I709" s="7">
        <f t="shared" si="123"/>
        <v>0</v>
      </c>
      <c r="J709" s="43">
        <f t="shared" si="115"/>
        <v>421.2</v>
      </c>
    </row>
    <row r="710" spans="1:10" ht="12.75">
      <c r="A710" s="41" t="str">
        <f ca="1">IF(ISERROR(MATCH(E710,Код_КВР,0)),"",INDIRECT(ADDRESS(MATCH(E710,Код_КВР,0)+1,2,,,"КВР")))</f>
        <v>Публичные нормативные социальные выплаты гражданам</v>
      </c>
      <c r="B710" s="55" t="s">
        <v>22</v>
      </c>
      <c r="C710" s="8" t="s">
        <v>209</v>
      </c>
      <c r="D710" s="8" t="s">
        <v>236</v>
      </c>
      <c r="E710" s="82">
        <v>310</v>
      </c>
      <c r="F710" s="7">
        <f t="shared" si="123"/>
        <v>421.2</v>
      </c>
      <c r="G710" s="7">
        <f t="shared" si="123"/>
        <v>0</v>
      </c>
      <c r="H710" s="43">
        <f t="shared" si="117"/>
        <v>421.2</v>
      </c>
      <c r="I710" s="7">
        <f t="shared" si="123"/>
        <v>0</v>
      </c>
      <c r="J710" s="43">
        <f t="shared" si="115"/>
        <v>421.2</v>
      </c>
    </row>
    <row r="711" spans="1:10" ht="33">
      <c r="A711" s="41" t="str">
        <f ca="1">IF(ISERROR(MATCH(E711,Код_КВР,0)),"",INDIRECT(ADDRESS(MATCH(E711,Код_КВР,0)+1,2,,,"КВР")))</f>
        <v>Пособия, компенсации, меры социальной поддержки по публичным нормативным обязательствам</v>
      </c>
      <c r="B711" s="55" t="s">
        <v>22</v>
      </c>
      <c r="C711" s="8" t="s">
        <v>209</v>
      </c>
      <c r="D711" s="8" t="s">
        <v>236</v>
      </c>
      <c r="E711" s="82">
        <v>313</v>
      </c>
      <c r="F711" s="7">
        <f>'прил.5'!G1172</f>
        <v>421.2</v>
      </c>
      <c r="G711" s="7">
        <f>'прил.5'!H1172</f>
        <v>0</v>
      </c>
      <c r="H711" s="43">
        <f t="shared" si="117"/>
        <v>421.2</v>
      </c>
      <c r="I711" s="7">
        <f>'прил.5'!J1172</f>
        <v>0</v>
      </c>
      <c r="J711" s="43">
        <f t="shared" si="115"/>
        <v>421.2</v>
      </c>
    </row>
    <row r="712" spans="1:10" ht="33">
      <c r="A712" s="41" t="str">
        <f ca="1">IF(ISERROR(MATCH(B712,Код_КЦСР,0)),"",INDIRECT(ADDRESS(MATCH(B712,Код_КЦСР,0)+1,2,,,"КЦСР")))</f>
        <v>Выплата вознаграждений лицам, имеющим звание «Почетный гражданин города Череповца</v>
      </c>
      <c r="B712" s="55" t="s">
        <v>24</v>
      </c>
      <c r="C712" s="8"/>
      <c r="D712" s="1"/>
      <c r="E712" s="82"/>
      <c r="F712" s="7">
        <f aca="true" t="shared" si="124" ref="F712:I717">F713</f>
        <v>449.5</v>
      </c>
      <c r="G712" s="7">
        <f t="shared" si="124"/>
        <v>0</v>
      </c>
      <c r="H712" s="43">
        <f t="shared" si="117"/>
        <v>449.5</v>
      </c>
      <c r="I712" s="7">
        <f t="shared" si="124"/>
        <v>0</v>
      </c>
      <c r="J712" s="43">
        <f t="shared" si="115"/>
        <v>449.5</v>
      </c>
    </row>
    <row r="713" spans="1:10" ht="49.5">
      <c r="A713" s="41" t="str">
        <f ca="1">IF(ISERROR(MATCH(B713,Код_КЦСР,0)),"",INDIRECT(ADDRESS(MATCH(B713,Код_КЦСР,0)+1,2,,,"КЦСР")))</f>
        <v>Выплата вознаграждений лицам, имеющим звание «Почетный гражданин города Череповца» в соответствии с постановлением ЧГД от 27.09.2005 № 87</v>
      </c>
      <c r="B713" s="55" t="s">
        <v>26</v>
      </c>
      <c r="C713" s="8"/>
      <c r="D713" s="1"/>
      <c r="E713" s="82"/>
      <c r="F713" s="7">
        <f t="shared" si="124"/>
        <v>449.5</v>
      </c>
      <c r="G713" s="7">
        <f t="shared" si="124"/>
        <v>0</v>
      </c>
      <c r="H713" s="43">
        <f t="shared" si="117"/>
        <v>449.5</v>
      </c>
      <c r="I713" s="7">
        <f t="shared" si="124"/>
        <v>0</v>
      </c>
      <c r="J713" s="43">
        <f t="shared" si="115"/>
        <v>449.5</v>
      </c>
    </row>
    <row r="714" spans="1:10" ht="12.75">
      <c r="A714" s="41" t="str">
        <f ca="1">IF(ISERROR(MATCH(C714,Код_Раздел,0)),"",INDIRECT(ADDRESS(MATCH(C714,Код_Раздел,0)+1,2,,,"Раздел")))</f>
        <v>Социальная политика</v>
      </c>
      <c r="B714" s="55" t="s">
        <v>26</v>
      </c>
      <c r="C714" s="8" t="s">
        <v>209</v>
      </c>
      <c r="D714" s="1"/>
      <c r="E714" s="82"/>
      <c r="F714" s="7">
        <f t="shared" si="124"/>
        <v>449.5</v>
      </c>
      <c r="G714" s="7">
        <f t="shared" si="124"/>
        <v>0</v>
      </c>
      <c r="H714" s="43">
        <f t="shared" si="117"/>
        <v>449.5</v>
      </c>
      <c r="I714" s="7">
        <f t="shared" si="124"/>
        <v>0</v>
      </c>
      <c r="J714" s="43">
        <f t="shared" si="115"/>
        <v>449.5</v>
      </c>
    </row>
    <row r="715" spans="1:10" ht="12.75">
      <c r="A715" s="10" t="s">
        <v>200</v>
      </c>
      <c r="B715" s="55" t="s">
        <v>26</v>
      </c>
      <c r="C715" s="8" t="s">
        <v>209</v>
      </c>
      <c r="D715" s="8" t="s">
        <v>236</v>
      </c>
      <c r="E715" s="82"/>
      <c r="F715" s="7">
        <f t="shared" si="124"/>
        <v>449.5</v>
      </c>
      <c r="G715" s="7">
        <f t="shared" si="124"/>
        <v>0</v>
      </c>
      <c r="H715" s="43">
        <f t="shared" si="117"/>
        <v>449.5</v>
      </c>
      <c r="I715" s="7">
        <f t="shared" si="124"/>
        <v>0</v>
      </c>
      <c r="J715" s="43">
        <f t="shared" si="115"/>
        <v>449.5</v>
      </c>
    </row>
    <row r="716" spans="1:10" ht="12.75">
      <c r="A716" s="41" t="str">
        <f ca="1">IF(ISERROR(MATCH(E716,Код_КВР,0)),"",INDIRECT(ADDRESS(MATCH(E716,Код_КВР,0)+1,2,,,"КВР")))</f>
        <v>Социальное обеспечение и иные выплаты населению</v>
      </c>
      <c r="B716" s="55" t="s">
        <v>26</v>
      </c>
      <c r="C716" s="8" t="s">
        <v>209</v>
      </c>
      <c r="D716" s="8" t="s">
        <v>236</v>
      </c>
      <c r="E716" s="82">
        <v>300</v>
      </c>
      <c r="F716" s="7">
        <f t="shared" si="124"/>
        <v>449.5</v>
      </c>
      <c r="G716" s="7">
        <f t="shared" si="124"/>
        <v>0</v>
      </c>
      <c r="H716" s="43">
        <f t="shared" si="117"/>
        <v>449.5</v>
      </c>
      <c r="I716" s="7">
        <f t="shared" si="124"/>
        <v>0</v>
      </c>
      <c r="J716" s="43">
        <f t="shared" si="115"/>
        <v>449.5</v>
      </c>
    </row>
    <row r="717" spans="1:10" ht="12.75">
      <c r="A717" s="41" t="str">
        <f ca="1">IF(ISERROR(MATCH(E717,Код_КВР,0)),"",INDIRECT(ADDRESS(MATCH(E717,Код_КВР,0)+1,2,,,"КВР")))</f>
        <v>Публичные нормативные социальные выплаты гражданам</v>
      </c>
      <c r="B717" s="55" t="s">
        <v>26</v>
      </c>
      <c r="C717" s="8" t="s">
        <v>209</v>
      </c>
      <c r="D717" s="8" t="s">
        <v>236</v>
      </c>
      <c r="E717" s="82">
        <v>310</v>
      </c>
      <c r="F717" s="7">
        <f t="shared" si="124"/>
        <v>449.5</v>
      </c>
      <c r="G717" s="7">
        <f t="shared" si="124"/>
        <v>0</v>
      </c>
      <c r="H717" s="43">
        <f t="shared" si="117"/>
        <v>449.5</v>
      </c>
      <c r="I717" s="7">
        <f t="shared" si="124"/>
        <v>0</v>
      </c>
      <c r="J717" s="43">
        <f t="shared" si="115"/>
        <v>449.5</v>
      </c>
    </row>
    <row r="718" spans="1:10" ht="33">
      <c r="A718" s="41" t="str">
        <f ca="1">IF(ISERROR(MATCH(E718,Код_КВР,0)),"",INDIRECT(ADDRESS(MATCH(E718,Код_КВР,0)+1,2,,,"КВР")))</f>
        <v>Пособия, компенсации, меры социальной поддержки по публичным нормативным обязательствам</v>
      </c>
      <c r="B718" s="55" t="s">
        <v>26</v>
      </c>
      <c r="C718" s="8" t="s">
        <v>209</v>
      </c>
      <c r="D718" s="8" t="s">
        <v>236</v>
      </c>
      <c r="E718" s="82">
        <v>313</v>
      </c>
      <c r="F718" s="7">
        <f>'прил.5'!G1177</f>
        <v>449.5</v>
      </c>
      <c r="G718" s="7">
        <f>'прил.5'!H1177</f>
        <v>0</v>
      </c>
      <c r="H718" s="43">
        <f t="shared" si="117"/>
        <v>449.5</v>
      </c>
      <c r="I718" s="7">
        <f>'прил.5'!J1177</f>
        <v>0</v>
      </c>
      <c r="J718" s="43">
        <f t="shared" si="115"/>
        <v>449.5</v>
      </c>
    </row>
    <row r="719" spans="1:10" ht="33">
      <c r="A719" s="41" t="str">
        <f ca="1">IF(ISERROR(MATCH(B719,Код_КЦСР,0)),"",INDIRECT(ADDRESS(MATCH(B719,Код_КЦСР,0)+1,2,,,"КЦСР")))</f>
        <v>Социальная поддержка пенсионеров на условиях договора пожизненного содержания с иждивением</v>
      </c>
      <c r="B719" s="55" t="s">
        <v>28</v>
      </c>
      <c r="C719" s="8"/>
      <c r="D719" s="1"/>
      <c r="E719" s="82"/>
      <c r="F719" s="7">
        <f aca="true" t="shared" si="125" ref="F719:I722">F720</f>
        <v>14888.699999999999</v>
      </c>
      <c r="G719" s="7">
        <f t="shared" si="125"/>
        <v>0</v>
      </c>
      <c r="H719" s="43">
        <f t="shared" si="117"/>
        <v>14888.699999999999</v>
      </c>
      <c r="I719" s="7">
        <f t="shared" si="125"/>
        <v>0</v>
      </c>
      <c r="J719" s="43">
        <f t="shared" si="115"/>
        <v>14888.699999999999</v>
      </c>
    </row>
    <row r="720" spans="1:10" ht="12.75">
      <c r="A720" s="41" t="str">
        <f ca="1">IF(ISERROR(MATCH(C720,Код_Раздел,0)),"",INDIRECT(ADDRESS(MATCH(C720,Код_Раздел,0)+1,2,,,"Раздел")))</f>
        <v>Социальная политика</v>
      </c>
      <c r="B720" s="55" t="s">
        <v>28</v>
      </c>
      <c r="C720" s="8" t="s">
        <v>209</v>
      </c>
      <c r="D720" s="1"/>
      <c r="E720" s="82"/>
      <c r="F720" s="7">
        <f t="shared" si="125"/>
        <v>14888.699999999999</v>
      </c>
      <c r="G720" s="7">
        <f t="shared" si="125"/>
        <v>0</v>
      </c>
      <c r="H720" s="43">
        <f t="shared" si="117"/>
        <v>14888.699999999999</v>
      </c>
      <c r="I720" s="7">
        <f t="shared" si="125"/>
        <v>0</v>
      </c>
      <c r="J720" s="43">
        <f t="shared" si="115"/>
        <v>14888.699999999999</v>
      </c>
    </row>
    <row r="721" spans="1:10" ht="12.75">
      <c r="A721" s="10" t="s">
        <v>200</v>
      </c>
      <c r="B721" s="55" t="s">
        <v>28</v>
      </c>
      <c r="C721" s="8" t="s">
        <v>209</v>
      </c>
      <c r="D721" s="8" t="s">
        <v>236</v>
      </c>
      <c r="E721" s="82"/>
      <c r="F721" s="7">
        <f t="shared" si="125"/>
        <v>14888.699999999999</v>
      </c>
      <c r="G721" s="7">
        <f t="shared" si="125"/>
        <v>0</v>
      </c>
      <c r="H721" s="43">
        <f t="shared" si="117"/>
        <v>14888.699999999999</v>
      </c>
      <c r="I721" s="7">
        <f t="shared" si="125"/>
        <v>0</v>
      </c>
      <c r="J721" s="43">
        <f t="shared" si="115"/>
        <v>14888.699999999999</v>
      </c>
    </row>
    <row r="722" spans="1:10" ht="12.75">
      <c r="A722" s="41" t="str">
        <f ca="1">IF(ISERROR(MATCH(E722,Код_КВР,0)),"",INDIRECT(ADDRESS(MATCH(E722,Код_КВР,0)+1,2,,,"КВР")))</f>
        <v>Социальное обеспечение и иные выплаты населению</v>
      </c>
      <c r="B722" s="55" t="s">
        <v>28</v>
      </c>
      <c r="C722" s="8" t="s">
        <v>209</v>
      </c>
      <c r="D722" s="8" t="s">
        <v>236</v>
      </c>
      <c r="E722" s="82">
        <v>300</v>
      </c>
      <c r="F722" s="7">
        <f t="shared" si="125"/>
        <v>14888.699999999999</v>
      </c>
      <c r="G722" s="7">
        <f t="shared" si="125"/>
        <v>0</v>
      </c>
      <c r="H722" s="43">
        <f t="shared" si="117"/>
        <v>14888.699999999999</v>
      </c>
      <c r="I722" s="7">
        <f t="shared" si="125"/>
        <v>0</v>
      </c>
      <c r="J722" s="43">
        <f t="shared" si="115"/>
        <v>14888.699999999999</v>
      </c>
    </row>
    <row r="723" spans="1:10" ht="33">
      <c r="A723" s="41" t="str">
        <f ca="1">IF(ISERROR(MATCH(E723,Код_КВР,0)),"",INDIRECT(ADDRESS(MATCH(E723,Код_КВР,0)+1,2,,,"КВР")))</f>
        <v>Социальные выплаты гражданам, кроме публичных нормативных социальных выплат</v>
      </c>
      <c r="B723" s="55" t="s">
        <v>28</v>
      </c>
      <c r="C723" s="8" t="s">
        <v>209</v>
      </c>
      <c r="D723" s="8" t="s">
        <v>236</v>
      </c>
      <c r="E723" s="82">
        <v>320</v>
      </c>
      <c r="F723" s="7">
        <f>SUM(F724:F725)</f>
        <v>14888.699999999999</v>
      </c>
      <c r="G723" s="7">
        <f>SUM(G724:G725)</f>
        <v>0</v>
      </c>
      <c r="H723" s="43">
        <f t="shared" si="117"/>
        <v>14888.699999999999</v>
      </c>
      <c r="I723" s="7">
        <f>SUM(I724:I725)</f>
        <v>0</v>
      </c>
      <c r="J723" s="43">
        <f t="shared" si="115"/>
        <v>14888.699999999999</v>
      </c>
    </row>
    <row r="724" spans="1:10" ht="33">
      <c r="A724" s="41" t="str">
        <f ca="1">IF(ISERROR(MATCH(E724,Код_КВР,0)),"",INDIRECT(ADDRESS(MATCH(E724,Код_КВР,0)+1,2,,,"КВР")))</f>
        <v>Пособия, компенсации и иные социальные выплаты гражданам, кроме публичных нормативных обязательств</v>
      </c>
      <c r="B724" s="55" t="s">
        <v>28</v>
      </c>
      <c r="C724" s="8" t="s">
        <v>209</v>
      </c>
      <c r="D724" s="8" t="s">
        <v>236</v>
      </c>
      <c r="E724" s="82">
        <v>321</v>
      </c>
      <c r="F724" s="7">
        <f>'прил.5'!G1181</f>
        <v>12936.9</v>
      </c>
      <c r="G724" s="7">
        <f>'прил.5'!H1181</f>
        <v>0</v>
      </c>
      <c r="H724" s="43">
        <f t="shared" si="117"/>
        <v>12936.9</v>
      </c>
      <c r="I724" s="7">
        <f>'прил.5'!J1181</f>
        <v>0</v>
      </c>
      <c r="J724" s="43">
        <f t="shared" si="115"/>
        <v>12936.9</v>
      </c>
    </row>
    <row r="725" spans="1:10" ht="33">
      <c r="A725" s="41" t="str">
        <f ca="1">IF(ISERROR(MATCH(E725,Код_КВР,0)),"",INDIRECT(ADDRESS(MATCH(E725,Код_КВР,0)+1,2,,,"КВР")))</f>
        <v>Приобретение товаров, работ, услуг в пользу граждан в целях их социального обеспечения</v>
      </c>
      <c r="B725" s="55" t="s">
        <v>28</v>
      </c>
      <c r="C725" s="8" t="s">
        <v>209</v>
      </c>
      <c r="D725" s="8" t="s">
        <v>236</v>
      </c>
      <c r="E725" s="82">
        <v>323</v>
      </c>
      <c r="F725" s="7">
        <f>'прил.5'!G1182</f>
        <v>1951.8</v>
      </c>
      <c r="G725" s="7">
        <f>'прил.5'!H1182</f>
        <v>0</v>
      </c>
      <c r="H725" s="43">
        <f t="shared" si="117"/>
        <v>1951.8</v>
      </c>
      <c r="I725" s="7">
        <f>'прил.5'!J1182</f>
        <v>0</v>
      </c>
      <c r="J725" s="43">
        <f aca="true" t="shared" si="126" ref="J725:J790">H725+I725</f>
        <v>1951.8</v>
      </c>
    </row>
    <row r="726" spans="1:10" ht="12.75">
      <c r="A726" s="41" t="str">
        <f ca="1">IF(ISERROR(MATCH(B726,Код_КЦСР,0)),"",INDIRECT(ADDRESS(MATCH(B726,Код_КЦСР,0)+1,2,,,"КЦСР")))</f>
        <v>Оплата услуг бани по льготным помывкам</v>
      </c>
      <c r="B726" s="55" t="s">
        <v>29</v>
      </c>
      <c r="C726" s="8"/>
      <c r="D726" s="1"/>
      <c r="E726" s="82"/>
      <c r="F726" s="7">
        <f aca="true" t="shared" si="127" ref="F726:I730">F727</f>
        <v>71</v>
      </c>
      <c r="G726" s="7">
        <f t="shared" si="127"/>
        <v>0</v>
      </c>
      <c r="H726" s="43">
        <f t="shared" si="117"/>
        <v>71</v>
      </c>
      <c r="I726" s="7">
        <f t="shared" si="127"/>
        <v>0</v>
      </c>
      <c r="J726" s="43">
        <f t="shared" si="126"/>
        <v>71</v>
      </c>
    </row>
    <row r="727" spans="1:10" ht="12.75">
      <c r="A727" s="41" t="str">
        <f ca="1">IF(ISERROR(MATCH(C727,Код_Раздел,0)),"",INDIRECT(ADDRESS(MATCH(C727,Код_Раздел,0)+1,2,,,"Раздел")))</f>
        <v>Социальная политика</v>
      </c>
      <c r="B727" s="55" t="s">
        <v>29</v>
      </c>
      <c r="C727" s="8" t="s">
        <v>209</v>
      </c>
      <c r="D727" s="1"/>
      <c r="E727" s="82"/>
      <c r="F727" s="7">
        <f t="shared" si="127"/>
        <v>71</v>
      </c>
      <c r="G727" s="7">
        <f t="shared" si="127"/>
        <v>0</v>
      </c>
      <c r="H727" s="43">
        <f t="shared" si="117"/>
        <v>71</v>
      </c>
      <c r="I727" s="7">
        <f t="shared" si="127"/>
        <v>0</v>
      </c>
      <c r="J727" s="43">
        <f t="shared" si="126"/>
        <v>71</v>
      </c>
    </row>
    <row r="728" spans="1:10" ht="12.75">
      <c r="A728" s="10" t="s">
        <v>200</v>
      </c>
      <c r="B728" s="55" t="s">
        <v>29</v>
      </c>
      <c r="C728" s="8" t="s">
        <v>209</v>
      </c>
      <c r="D728" s="8" t="s">
        <v>236</v>
      </c>
      <c r="E728" s="82"/>
      <c r="F728" s="7">
        <f t="shared" si="127"/>
        <v>71</v>
      </c>
      <c r="G728" s="7">
        <f t="shared" si="127"/>
        <v>0</v>
      </c>
      <c r="H728" s="43">
        <f t="shared" si="117"/>
        <v>71</v>
      </c>
      <c r="I728" s="7">
        <f t="shared" si="127"/>
        <v>0</v>
      </c>
      <c r="J728" s="43">
        <f t="shared" si="126"/>
        <v>71</v>
      </c>
    </row>
    <row r="729" spans="1:10" ht="12.75">
      <c r="A729" s="41" t="str">
        <f ca="1">IF(ISERROR(MATCH(E729,Код_КВР,0)),"",INDIRECT(ADDRESS(MATCH(E729,Код_КВР,0)+1,2,,,"КВР")))</f>
        <v>Социальное обеспечение и иные выплаты населению</v>
      </c>
      <c r="B729" s="55" t="s">
        <v>29</v>
      </c>
      <c r="C729" s="8" t="s">
        <v>209</v>
      </c>
      <c r="D729" s="8" t="s">
        <v>236</v>
      </c>
      <c r="E729" s="82">
        <v>300</v>
      </c>
      <c r="F729" s="7">
        <f t="shared" si="127"/>
        <v>71</v>
      </c>
      <c r="G729" s="7">
        <f t="shared" si="127"/>
        <v>0</v>
      </c>
      <c r="H729" s="43">
        <f t="shared" si="117"/>
        <v>71</v>
      </c>
      <c r="I729" s="7">
        <f t="shared" si="127"/>
        <v>0</v>
      </c>
      <c r="J729" s="43">
        <f t="shared" si="126"/>
        <v>71</v>
      </c>
    </row>
    <row r="730" spans="1:10" ht="33">
      <c r="A730" s="41" t="str">
        <f ca="1">IF(ISERROR(MATCH(E730,Код_КВР,0)),"",INDIRECT(ADDRESS(MATCH(E730,Код_КВР,0)+1,2,,,"КВР")))</f>
        <v>Социальные выплаты гражданам, кроме публичных нормативных социальных выплат</v>
      </c>
      <c r="B730" s="55" t="s">
        <v>29</v>
      </c>
      <c r="C730" s="8" t="s">
        <v>209</v>
      </c>
      <c r="D730" s="8" t="s">
        <v>236</v>
      </c>
      <c r="E730" s="82">
        <v>320</v>
      </c>
      <c r="F730" s="7">
        <f t="shared" si="127"/>
        <v>71</v>
      </c>
      <c r="G730" s="7">
        <f t="shared" si="127"/>
        <v>0</v>
      </c>
      <c r="H730" s="43">
        <f t="shared" si="117"/>
        <v>71</v>
      </c>
      <c r="I730" s="7">
        <f t="shared" si="127"/>
        <v>0</v>
      </c>
      <c r="J730" s="43">
        <f t="shared" si="126"/>
        <v>71</v>
      </c>
    </row>
    <row r="731" spans="1:10" ht="33">
      <c r="A731" s="41" t="str">
        <f ca="1">IF(ISERROR(MATCH(E731,Код_КВР,0)),"",INDIRECT(ADDRESS(MATCH(E731,Код_КВР,0)+1,2,,,"КВР")))</f>
        <v>Приобретение товаров, работ, услуг в пользу граждан в целях их социального обеспечения</v>
      </c>
      <c r="B731" s="55" t="s">
        <v>29</v>
      </c>
      <c r="C731" s="8" t="s">
        <v>209</v>
      </c>
      <c r="D731" s="8" t="s">
        <v>236</v>
      </c>
      <c r="E731" s="82">
        <v>323</v>
      </c>
      <c r="F731" s="7">
        <f>'прил.5'!G492</f>
        <v>71</v>
      </c>
      <c r="G731" s="7">
        <f>'прил.5'!H492</f>
        <v>0</v>
      </c>
      <c r="H731" s="43">
        <f t="shared" si="117"/>
        <v>71</v>
      </c>
      <c r="I731" s="7">
        <f>'прил.5'!J492</f>
        <v>0</v>
      </c>
      <c r="J731" s="43">
        <f t="shared" si="126"/>
        <v>71</v>
      </c>
    </row>
    <row r="732" spans="1:10" ht="66">
      <c r="A732" s="41" t="str">
        <f ca="1">IF(ISERROR(MATCH(B732,Код_КЦСР,0)),"",INDIRECT(ADDRESS(MATCH(B732,Код_КЦСР,0)+1,2,,,"КЦСР")))</f>
        <v>Субсидии на 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v>
      </c>
      <c r="B732" s="59" t="s">
        <v>389</v>
      </c>
      <c r="C732" s="8"/>
      <c r="D732" s="1"/>
      <c r="E732" s="82"/>
      <c r="F732" s="7">
        <f aca="true" t="shared" si="128" ref="F732:I736">F733</f>
        <v>26528.4</v>
      </c>
      <c r="G732" s="7">
        <f t="shared" si="128"/>
        <v>0</v>
      </c>
      <c r="H732" s="43">
        <f t="shared" si="117"/>
        <v>26528.4</v>
      </c>
      <c r="I732" s="7">
        <f t="shared" si="128"/>
        <v>0</v>
      </c>
      <c r="J732" s="43">
        <f t="shared" si="126"/>
        <v>26528.4</v>
      </c>
    </row>
    <row r="733" spans="1:10" ht="12.75">
      <c r="A733" s="41" t="str">
        <f ca="1">IF(ISERROR(MATCH(C733,Код_Раздел,0)),"",INDIRECT(ADDRESS(MATCH(C733,Код_Раздел,0)+1,2,,,"Раздел")))</f>
        <v>Образование</v>
      </c>
      <c r="B733" s="59" t="s">
        <v>389</v>
      </c>
      <c r="C733" s="8" t="s">
        <v>216</v>
      </c>
      <c r="D733" s="1"/>
      <c r="E733" s="82"/>
      <c r="F733" s="7">
        <f t="shared" si="128"/>
        <v>26528.4</v>
      </c>
      <c r="G733" s="7">
        <f t="shared" si="128"/>
        <v>0</v>
      </c>
      <c r="H733" s="43">
        <f aca="true" t="shared" si="129" ref="H733:H798">F733+G733</f>
        <v>26528.4</v>
      </c>
      <c r="I733" s="7">
        <f t="shared" si="128"/>
        <v>0</v>
      </c>
      <c r="J733" s="43">
        <f t="shared" si="126"/>
        <v>26528.4</v>
      </c>
    </row>
    <row r="734" spans="1:10" ht="12.75">
      <c r="A734" s="10" t="s">
        <v>220</v>
      </c>
      <c r="B734" s="59" t="s">
        <v>389</v>
      </c>
      <c r="C734" s="8" t="s">
        <v>216</v>
      </c>
      <c r="D734" s="8" t="s">
        <v>216</v>
      </c>
      <c r="E734" s="82"/>
      <c r="F734" s="7">
        <f t="shared" si="128"/>
        <v>26528.4</v>
      </c>
      <c r="G734" s="7">
        <f t="shared" si="128"/>
        <v>0</v>
      </c>
      <c r="H734" s="43">
        <f t="shared" si="129"/>
        <v>26528.4</v>
      </c>
      <c r="I734" s="7">
        <f>I735+I738</f>
        <v>0</v>
      </c>
      <c r="J734" s="43">
        <f t="shared" si="126"/>
        <v>26528.4</v>
      </c>
    </row>
    <row r="735" spans="1:10" ht="12.75">
      <c r="A735" s="41" t="str">
        <f ca="1">IF(ISERROR(MATCH(E735,Код_КВР,0)),"",INDIRECT(ADDRESS(MATCH(E735,Код_КВР,0)+1,2,,,"КВР")))</f>
        <v>Социальное обеспечение и иные выплаты населению</v>
      </c>
      <c r="B735" s="59" t="s">
        <v>389</v>
      </c>
      <c r="C735" s="8" t="s">
        <v>216</v>
      </c>
      <c r="D735" s="8" t="s">
        <v>216</v>
      </c>
      <c r="E735" s="82">
        <v>300</v>
      </c>
      <c r="F735" s="7">
        <f t="shared" si="128"/>
        <v>26528.4</v>
      </c>
      <c r="G735" s="7">
        <f t="shared" si="128"/>
        <v>0</v>
      </c>
      <c r="H735" s="43">
        <f t="shared" si="129"/>
        <v>26528.4</v>
      </c>
      <c r="I735" s="7">
        <f t="shared" si="128"/>
        <v>-26528.4</v>
      </c>
      <c r="J735" s="43">
        <f t="shared" si="126"/>
        <v>0</v>
      </c>
    </row>
    <row r="736" spans="1:10" ht="33">
      <c r="A736" s="41" t="str">
        <f ca="1">IF(ISERROR(MATCH(E736,Код_КВР,0)),"",INDIRECT(ADDRESS(MATCH(E736,Код_КВР,0)+1,2,,,"КВР")))</f>
        <v>Социальные выплаты гражданам, кроме публичных нормативных социальных выплат</v>
      </c>
      <c r="B736" s="59" t="s">
        <v>389</v>
      </c>
      <c r="C736" s="8" t="s">
        <v>216</v>
      </c>
      <c r="D736" s="8" t="s">
        <v>216</v>
      </c>
      <c r="E736" s="82">
        <v>320</v>
      </c>
      <c r="F736" s="7">
        <f t="shared" si="128"/>
        <v>26528.4</v>
      </c>
      <c r="G736" s="7">
        <f t="shared" si="128"/>
        <v>0</v>
      </c>
      <c r="H736" s="43">
        <f t="shared" si="129"/>
        <v>26528.4</v>
      </c>
      <c r="I736" s="7">
        <f t="shared" si="128"/>
        <v>-26528.4</v>
      </c>
      <c r="J736" s="43">
        <f t="shared" si="126"/>
        <v>0</v>
      </c>
    </row>
    <row r="737" spans="1:10" ht="33">
      <c r="A737" s="41" t="str">
        <f ca="1">IF(ISERROR(MATCH(E737,Код_КВР,0)),"",INDIRECT(ADDRESS(MATCH(E737,Код_КВР,0)+1,2,,,"КВР")))</f>
        <v>Приобретение товаров, работ, услуг в пользу граждан в целях их социального обеспечения</v>
      </c>
      <c r="B737" s="59" t="s">
        <v>389</v>
      </c>
      <c r="C737" s="8" t="s">
        <v>216</v>
      </c>
      <c r="D737" s="8" t="s">
        <v>216</v>
      </c>
      <c r="E737" s="82">
        <v>323</v>
      </c>
      <c r="F737" s="7">
        <f>'прил.5'!G1131</f>
        <v>26528.4</v>
      </c>
      <c r="G737" s="7">
        <f>'прил.5'!H1131</f>
        <v>0</v>
      </c>
      <c r="H737" s="43">
        <f t="shared" si="129"/>
        <v>26528.4</v>
      </c>
      <c r="I737" s="7">
        <f>'прил.5'!J1131</f>
        <v>-26528.4</v>
      </c>
      <c r="J737" s="43">
        <f t="shared" si="126"/>
        <v>0</v>
      </c>
    </row>
    <row r="738" spans="1:10" ht="30" customHeight="1">
      <c r="A738" s="41" t="str">
        <f ca="1">IF(ISERROR(MATCH(E738,Код_КВР,0)),"",INDIRECT(ADDRESS(MATCH(E738,Код_КВР,0)+1,2,,,"КВР")))</f>
        <v>Иные бюджетные ассигнования</v>
      </c>
      <c r="B738" s="59" t="s">
        <v>389</v>
      </c>
      <c r="C738" s="8" t="s">
        <v>216</v>
      </c>
      <c r="D738" s="8" t="s">
        <v>216</v>
      </c>
      <c r="E738" s="88">
        <v>800</v>
      </c>
      <c r="F738" s="7"/>
      <c r="G738" s="7"/>
      <c r="H738" s="43"/>
      <c r="I738" s="7">
        <f>I739</f>
        <v>26528.4</v>
      </c>
      <c r="J738" s="43">
        <f t="shared" si="126"/>
        <v>26528.4</v>
      </c>
    </row>
    <row r="739" spans="1:10" ht="49.5">
      <c r="A739" s="41" t="str">
        <f ca="1">IF(ISERROR(MATCH(E739,Код_КВР,0)),"",INDIRECT(ADDRESS(MATCH(E739,Код_КВР,0)+1,2,,,"КВР")))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739" s="59" t="s">
        <v>389</v>
      </c>
      <c r="C739" s="8" t="s">
        <v>216</v>
      </c>
      <c r="D739" s="8" t="s">
        <v>216</v>
      </c>
      <c r="E739" s="88">
        <v>810</v>
      </c>
      <c r="F739" s="7"/>
      <c r="G739" s="7"/>
      <c r="H739" s="43"/>
      <c r="I739" s="7">
        <f>'прил.5'!J1133</f>
        <v>26528.4</v>
      </c>
      <c r="J739" s="43">
        <f t="shared" si="126"/>
        <v>26528.4</v>
      </c>
    </row>
    <row r="740" spans="1:10" ht="33">
      <c r="A740" s="41" t="str">
        <f ca="1">IF(ISERROR(MATCH(B740,Код_КЦСР,0)),"",INDIRECT(ADDRESS(MATCH(B740,Код_КЦСР,0)+1,2,,,"КЦСР")))</f>
        <v>Мероприятия по проведению оздоровительной кампании детей за счет субвенций из федерального бюджета</v>
      </c>
      <c r="B740" s="55" t="s">
        <v>447</v>
      </c>
      <c r="C740" s="8"/>
      <c r="D740" s="1"/>
      <c r="E740" s="82"/>
      <c r="F740" s="7">
        <f aca="true" t="shared" si="130" ref="F740:I744">F741</f>
        <v>4806</v>
      </c>
      <c r="G740" s="7">
        <f t="shared" si="130"/>
        <v>0</v>
      </c>
      <c r="H740" s="43">
        <f t="shared" si="129"/>
        <v>4806</v>
      </c>
      <c r="I740" s="7">
        <f t="shared" si="130"/>
        <v>0</v>
      </c>
      <c r="J740" s="43">
        <f t="shared" si="126"/>
        <v>4806</v>
      </c>
    </row>
    <row r="741" spans="1:10" ht="12.75">
      <c r="A741" s="41" t="str">
        <f ca="1">IF(ISERROR(MATCH(C741,Код_Раздел,0)),"",INDIRECT(ADDRESS(MATCH(C741,Код_Раздел,0)+1,2,,,"Раздел")))</f>
        <v>Образование</v>
      </c>
      <c r="B741" s="55" t="s">
        <v>447</v>
      </c>
      <c r="C741" s="8" t="s">
        <v>216</v>
      </c>
      <c r="D741" s="1"/>
      <c r="E741" s="82"/>
      <c r="F741" s="7">
        <f t="shared" si="130"/>
        <v>4806</v>
      </c>
      <c r="G741" s="7">
        <f t="shared" si="130"/>
        <v>0</v>
      </c>
      <c r="H741" s="43">
        <f t="shared" si="129"/>
        <v>4806</v>
      </c>
      <c r="I741" s="7">
        <f t="shared" si="130"/>
        <v>0</v>
      </c>
      <c r="J741" s="43">
        <f t="shared" si="126"/>
        <v>4806</v>
      </c>
    </row>
    <row r="742" spans="1:10" ht="12.75">
      <c r="A742" s="10" t="s">
        <v>220</v>
      </c>
      <c r="B742" s="55" t="s">
        <v>447</v>
      </c>
      <c r="C742" s="8" t="s">
        <v>216</v>
      </c>
      <c r="D742" s="8" t="s">
        <v>216</v>
      </c>
      <c r="E742" s="82"/>
      <c r="F742" s="7">
        <f t="shared" si="130"/>
        <v>4806</v>
      </c>
      <c r="G742" s="7">
        <f t="shared" si="130"/>
        <v>0</v>
      </c>
      <c r="H742" s="43">
        <f t="shared" si="129"/>
        <v>4806</v>
      </c>
      <c r="I742" s="7">
        <f t="shared" si="130"/>
        <v>0</v>
      </c>
      <c r="J742" s="43">
        <f t="shared" si="126"/>
        <v>4806</v>
      </c>
    </row>
    <row r="743" spans="1:10" ht="12.75">
      <c r="A743" s="41" t="str">
        <f ca="1">IF(ISERROR(MATCH(E743,Код_КВР,0)),"",INDIRECT(ADDRESS(MATCH(E743,Код_КВР,0)+1,2,,,"КВР")))</f>
        <v>Социальное обеспечение и иные выплаты населению</v>
      </c>
      <c r="B743" s="55" t="s">
        <v>447</v>
      </c>
      <c r="C743" s="8" t="s">
        <v>216</v>
      </c>
      <c r="D743" s="8" t="s">
        <v>216</v>
      </c>
      <c r="E743" s="82">
        <v>300</v>
      </c>
      <c r="F743" s="7">
        <f t="shared" si="130"/>
        <v>4806</v>
      </c>
      <c r="G743" s="7">
        <f t="shared" si="130"/>
        <v>0</v>
      </c>
      <c r="H743" s="43">
        <f t="shared" si="129"/>
        <v>4806</v>
      </c>
      <c r="I743" s="7">
        <f t="shared" si="130"/>
        <v>0</v>
      </c>
      <c r="J743" s="43">
        <f t="shared" si="126"/>
        <v>4806</v>
      </c>
    </row>
    <row r="744" spans="1:10" ht="33">
      <c r="A744" s="41" t="str">
        <f ca="1">IF(ISERROR(MATCH(E744,Код_КВР,0)),"",INDIRECT(ADDRESS(MATCH(E744,Код_КВР,0)+1,2,,,"КВР")))</f>
        <v>Социальные выплаты гражданам, кроме публичных нормативных социальных выплат</v>
      </c>
      <c r="B744" s="55" t="s">
        <v>447</v>
      </c>
      <c r="C744" s="8" t="s">
        <v>216</v>
      </c>
      <c r="D744" s="8" t="s">
        <v>216</v>
      </c>
      <c r="E744" s="82">
        <v>320</v>
      </c>
      <c r="F744" s="7">
        <f t="shared" si="130"/>
        <v>4806</v>
      </c>
      <c r="G744" s="7">
        <f t="shared" si="130"/>
        <v>0</v>
      </c>
      <c r="H744" s="43">
        <f t="shared" si="129"/>
        <v>4806</v>
      </c>
      <c r="I744" s="7">
        <f t="shared" si="130"/>
        <v>0</v>
      </c>
      <c r="J744" s="43">
        <f t="shared" si="126"/>
        <v>4806</v>
      </c>
    </row>
    <row r="745" spans="1:10" ht="33">
      <c r="A745" s="41" t="str">
        <f ca="1">IF(ISERROR(MATCH(E745,Код_КВР,0)),"",INDIRECT(ADDRESS(MATCH(E745,Код_КВР,0)+1,2,,,"КВР")))</f>
        <v>Приобретение товаров, работ, услуг в пользу граждан в целях их социального обеспечения</v>
      </c>
      <c r="B745" s="55" t="s">
        <v>447</v>
      </c>
      <c r="C745" s="8" t="s">
        <v>216</v>
      </c>
      <c r="D745" s="8" t="s">
        <v>216</v>
      </c>
      <c r="E745" s="82">
        <v>323</v>
      </c>
      <c r="F745" s="7">
        <f>'прил.5'!G1137</f>
        <v>4806</v>
      </c>
      <c r="G745" s="7">
        <f>'прил.5'!H1137</f>
        <v>0</v>
      </c>
      <c r="H745" s="43">
        <f t="shared" si="129"/>
        <v>4806</v>
      </c>
      <c r="I745" s="7">
        <f>'прил.5'!J1137</f>
        <v>0</v>
      </c>
      <c r="J745" s="43">
        <f t="shared" si="126"/>
        <v>4806</v>
      </c>
    </row>
    <row r="746" spans="1:10" ht="33">
      <c r="A746" s="41" t="str">
        <f ca="1">IF(ISERROR(MATCH(B746,Код_КЦСР,0)),"",INDIRECT(ADDRESS(MATCH(B746,Код_КЦСР,0)+1,2,,,"КЦСР")))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746" s="55" t="s">
        <v>435</v>
      </c>
      <c r="C746" s="8"/>
      <c r="D746" s="1"/>
      <c r="E746" s="82"/>
      <c r="F746" s="7">
        <f aca="true" t="shared" si="131" ref="F746:I750">F747</f>
        <v>277578.3</v>
      </c>
      <c r="G746" s="7">
        <f t="shared" si="131"/>
        <v>0</v>
      </c>
      <c r="H746" s="43">
        <f t="shared" si="129"/>
        <v>277578.3</v>
      </c>
      <c r="I746" s="7">
        <f t="shared" si="131"/>
        <v>0</v>
      </c>
      <c r="J746" s="43">
        <f t="shared" si="126"/>
        <v>277578.3</v>
      </c>
    </row>
    <row r="747" spans="1:10" ht="12.75">
      <c r="A747" s="41" t="str">
        <f ca="1">IF(ISERROR(MATCH(C747,Код_Раздел,0)),"",INDIRECT(ADDRESS(MATCH(C747,Код_Раздел,0)+1,2,,,"Раздел")))</f>
        <v>Социальная политика</v>
      </c>
      <c r="B747" s="55" t="s">
        <v>435</v>
      </c>
      <c r="C747" s="8" t="s">
        <v>209</v>
      </c>
      <c r="D747" s="1"/>
      <c r="E747" s="82"/>
      <c r="F747" s="7">
        <f t="shared" si="131"/>
        <v>277578.3</v>
      </c>
      <c r="G747" s="7">
        <f t="shared" si="131"/>
        <v>0</v>
      </c>
      <c r="H747" s="43">
        <f t="shared" si="129"/>
        <v>277578.3</v>
      </c>
      <c r="I747" s="7">
        <f t="shared" si="131"/>
        <v>0</v>
      </c>
      <c r="J747" s="43">
        <f t="shared" si="126"/>
        <v>277578.3</v>
      </c>
    </row>
    <row r="748" spans="1:10" ht="12.75">
      <c r="A748" s="10" t="s">
        <v>200</v>
      </c>
      <c r="B748" s="55" t="s">
        <v>435</v>
      </c>
      <c r="C748" s="8" t="s">
        <v>209</v>
      </c>
      <c r="D748" s="8" t="s">
        <v>236</v>
      </c>
      <c r="E748" s="82"/>
      <c r="F748" s="7">
        <f t="shared" si="131"/>
        <v>277578.3</v>
      </c>
      <c r="G748" s="7">
        <f t="shared" si="131"/>
        <v>0</v>
      </c>
      <c r="H748" s="43">
        <f t="shared" si="129"/>
        <v>277578.3</v>
      </c>
      <c r="I748" s="7">
        <f t="shared" si="131"/>
        <v>0</v>
      </c>
      <c r="J748" s="43">
        <f t="shared" si="126"/>
        <v>277578.3</v>
      </c>
    </row>
    <row r="749" spans="1:10" ht="12.75">
      <c r="A749" s="41" t="str">
        <f ca="1">IF(ISERROR(MATCH(E749,Код_КВР,0)),"",INDIRECT(ADDRESS(MATCH(E749,Код_КВР,0)+1,2,,,"КВР")))</f>
        <v>Социальное обеспечение и иные выплаты населению</v>
      </c>
      <c r="B749" s="55" t="s">
        <v>435</v>
      </c>
      <c r="C749" s="8" t="s">
        <v>209</v>
      </c>
      <c r="D749" s="8" t="s">
        <v>236</v>
      </c>
      <c r="E749" s="82">
        <v>300</v>
      </c>
      <c r="F749" s="7">
        <f t="shared" si="131"/>
        <v>277578.3</v>
      </c>
      <c r="G749" s="7">
        <f t="shared" si="131"/>
        <v>0</v>
      </c>
      <c r="H749" s="43">
        <f t="shared" si="129"/>
        <v>277578.3</v>
      </c>
      <c r="I749" s="7">
        <f t="shared" si="131"/>
        <v>0</v>
      </c>
      <c r="J749" s="43">
        <f t="shared" si="126"/>
        <v>277578.3</v>
      </c>
    </row>
    <row r="750" spans="1:10" ht="33">
      <c r="A750" s="41" t="str">
        <f ca="1">IF(ISERROR(MATCH(E750,Код_КВР,0)),"",INDIRECT(ADDRESS(MATCH(E750,Код_КВР,0)+1,2,,,"КВР")))</f>
        <v>Социальные выплаты гражданам, кроме публичных нормативных социальных выплат</v>
      </c>
      <c r="B750" s="55" t="s">
        <v>435</v>
      </c>
      <c r="C750" s="8" t="s">
        <v>209</v>
      </c>
      <c r="D750" s="8" t="s">
        <v>236</v>
      </c>
      <c r="E750" s="82">
        <v>320</v>
      </c>
      <c r="F750" s="7">
        <f t="shared" si="131"/>
        <v>277578.3</v>
      </c>
      <c r="G750" s="7">
        <f t="shared" si="131"/>
        <v>0</v>
      </c>
      <c r="H750" s="43">
        <f t="shared" si="129"/>
        <v>277578.3</v>
      </c>
      <c r="I750" s="7">
        <f t="shared" si="131"/>
        <v>0</v>
      </c>
      <c r="J750" s="43">
        <f t="shared" si="126"/>
        <v>277578.3</v>
      </c>
    </row>
    <row r="751" spans="1:10" ht="33">
      <c r="A751" s="41" t="str">
        <f ca="1">IF(ISERROR(MATCH(E751,Код_КВР,0)),"",INDIRECT(ADDRESS(MATCH(E751,Код_КВР,0)+1,2,,,"КВР")))</f>
        <v>Пособия, компенсации и иные социальные выплаты гражданам, кроме публичных нормативных обязательств</v>
      </c>
      <c r="B751" s="55" t="s">
        <v>435</v>
      </c>
      <c r="C751" s="8" t="s">
        <v>209</v>
      </c>
      <c r="D751" s="8" t="s">
        <v>236</v>
      </c>
      <c r="E751" s="82">
        <v>321</v>
      </c>
      <c r="F751" s="7">
        <f>'прил.5'!G1186</f>
        <v>277578.3</v>
      </c>
      <c r="G751" s="7">
        <f>'прил.5'!H1186</f>
        <v>0</v>
      </c>
      <c r="H751" s="43">
        <f t="shared" si="129"/>
        <v>277578.3</v>
      </c>
      <c r="I751" s="7">
        <f>'прил.5'!J1186</f>
        <v>0</v>
      </c>
      <c r="J751" s="43">
        <f t="shared" si="126"/>
        <v>277578.3</v>
      </c>
    </row>
    <row r="752" spans="1:10" ht="87" customHeight="1">
      <c r="A752" s="41" t="str">
        <f ca="1">IF(ISERROR(MATCH(B752,Код_КЦСР,0)),"",INDIRECT(ADDRESS(MATCH(B752,Код_КЦСР,0)+1,2,,,"КЦСР")))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v>
      </c>
      <c r="B752" s="82" t="s">
        <v>433</v>
      </c>
      <c r="C752" s="8"/>
      <c r="D752" s="1"/>
      <c r="E752" s="82"/>
      <c r="F752" s="7">
        <f>F753</f>
        <v>5542.6</v>
      </c>
      <c r="G752" s="7">
        <f>G753</f>
        <v>0</v>
      </c>
      <c r="H752" s="43">
        <f t="shared" si="129"/>
        <v>5542.6</v>
      </c>
      <c r="I752" s="7">
        <f>I753</f>
        <v>0</v>
      </c>
      <c r="J752" s="43">
        <f t="shared" si="126"/>
        <v>5542.6</v>
      </c>
    </row>
    <row r="753" spans="1:10" ht="12.75">
      <c r="A753" s="41" t="str">
        <f ca="1">IF(ISERROR(MATCH(C753,Код_Раздел,0)),"",INDIRECT(ADDRESS(MATCH(C753,Код_Раздел,0)+1,2,,,"Раздел")))</f>
        <v>Образование</v>
      </c>
      <c r="B753" s="82" t="s">
        <v>433</v>
      </c>
      <c r="C753" s="8" t="s">
        <v>216</v>
      </c>
      <c r="D753" s="1"/>
      <c r="E753" s="82"/>
      <c r="F753" s="7">
        <f>F754</f>
        <v>5542.6</v>
      </c>
      <c r="G753" s="7">
        <f>G754</f>
        <v>0</v>
      </c>
      <c r="H753" s="43">
        <f t="shared" si="129"/>
        <v>5542.6</v>
      </c>
      <c r="I753" s="7">
        <f>I754</f>
        <v>0</v>
      </c>
      <c r="J753" s="43">
        <f t="shared" si="126"/>
        <v>5542.6</v>
      </c>
    </row>
    <row r="754" spans="1:10" ht="12.75">
      <c r="A754" s="10" t="s">
        <v>220</v>
      </c>
      <c r="B754" s="82" t="s">
        <v>433</v>
      </c>
      <c r="C754" s="8" t="s">
        <v>216</v>
      </c>
      <c r="D754" s="8" t="s">
        <v>216</v>
      </c>
      <c r="E754" s="82"/>
      <c r="F754" s="7">
        <f>F755+F758</f>
        <v>5542.6</v>
      </c>
      <c r="G754" s="7">
        <f>G755+G758</f>
        <v>0</v>
      </c>
      <c r="H754" s="43">
        <f t="shared" si="129"/>
        <v>5542.6</v>
      </c>
      <c r="I754" s="7">
        <f>I755+I758</f>
        <v>0</v>
      </c>
      <c r="J754" s="43">
        <f t="shared" si="126"/>
        <v>5542.6</v>
      </c>
    </row>
    <row r="755" spans="1:10" ht="12.75">
      <c r="A755" s="41" t="str">
        <f aca="true" t="shared" si="132" ref="A755:A760">IF(ISERROR(MATCH(E755,Код_КВР,0)),"",INDIRECT(ADDRESS(MATCH(E755,Код_КВР,0)+1,2,,,"КВР")))</f>
        <v>Закупка товаров, работ и услуг для муниципальных нужд</v>
      </c>
      <c r="B755" s="82" t="s">
        <v>433</v>
      </c>
      <c r="C755" s="8" t="s">
        <v>216</v>
      </c>
      <c r="D755" s="8" t="s">
        <v>216</v>
      </c>
      <c r="E755" s="82">
        <v>200</v>
      </c>
      <c r="F755" s="7">
        <f>F756</f>
        <v>800</v>
      </c>
      <c r="G755" s="7">
        <f>G756</f>
        <v>0</v>
      </c>
      <c r="H755" s="43">
        <f t="shared" si="129"/>
        <v>800</v>
      </c>
      <c r="I755" s="7">
        <f>I756</f>
        <v>0</v>
      </c>
      <c r="J755" s="43">
        <f t="shared" si="126"/>
        <v>800</v>
      </c>
    </row>
    <row r="756" spans="1:10" ht="33">
      <c r="A756" s="41" t="str">
        <f ca="1" t="shared" si="132"/>
        <v>Иные закупки товаров, работ и услуг для обеспечения муниципальных нужд</v>
      </c>
      <c r="B756" s="82" t="s">
        <v>433</v>
      </c>
      <c r="C756" s="8" t="s">
        <v>216</v>
      </c>
      <c r="D756" s="8" t="s">
        <v>216</v>
      </c>
      <c r="E756" s="82">
        <v>240</v>
      </c>
      <c r="F756" s="7">
        <f>F757</f>
        <v>800</v>
      </c>
      <c r="G756" s="7">
        <f>G757</f>
        <v>0</v>
      </c>
      <c r="H756" s="43">
        <f t="shared" si="129"/>
        <v>800</v>
      </c>
      <c r="I756" s="7">
        <f>I757</f>
        <v>0</v>
      </c>
      <c r="J756" s="43">
        <f t="shared" si="126"/>
        <v>800</v>
      </c>
    </row>
    <row r="757" spans="1:10" ht="33">
      <c r="A757" s="41" t="str">
        <f ca="1" t="shared" si="132"/>
        <v>Закупка товаров, работ, услуг в целях капитального ремонта муниципального имущества</v>
      </c>
      <c r="B757" s="82" t="s">
        <v>433</v>
      </c>
      <c r="C757" s="8" t="s">
        <v>216</v>
      </c>
      <c r="D757" s="8" t="s">
        <v>216</v>
      </c>
      <c r="E757" s="82">
        <v>243</v>
      </c>
      <c r="F757" s="7">
        <f>'прил.5'!G1354</f>
        <v>800</v>
      </c>
      <c r="G757" s="7">
        <f>'прил.5'!H1354</f>
        <v>0</v>
      </c>
      <c r="H757" s="43">
        <f t="shared" si="129"/>
        <v>800</v>
      </c>
      <c r="I757" s="7">
        <f>'прил.5'!J1354</f>
        <v>0</v>
      </c>
      <c r="J757" s="43">
        <f t="shared" si="126"/>
        <v>800</v>
      </c>
    </row>
    <row r="758" spans="1:10" ht="33">
      <c r="A758" s="41" t="str">
        <f ca="1" t="shared" si="132"/>
        <v>Капитальные вложения в объекты недвижимого имущества муниципальной собственности</v>
      </c>
      <c r="B758" s="82" t="s">
        <v>433</v>
      </c>
      <c r="C758" s="8" t="s">
        <v>216</v>
      </c>
      <c r="D758" s="8" t="s">
        <v>216</v>
      </c>
      <c r="E758" s="82">
        <v>400</v>
      </c>
      <c r="F758" s="7">
        <f>F759</f>
        <v>4742.6</v>
      </c>
      <c r="G758" s="7">
        <f>G759</f>
        <v>0</v>
      </c>
      <c r="H758" s="43">
        <f t="shared" si="129"/>
        <v>4742.6</v>
      </c>
      <c r="I758" s="7">
        <f>I759</f>
        <v>0</v>
      </c>
      <c r="J758" s="43">
        <f t="shared" si="126"/>
        <v>4742.6</v>
      </c>
    </row>
    <row r="759" spans="1:10" ht="12.75">
      <c r="A759" s="41" t="str">
        <f ca="1" t="shared" si="132"/>
        <v>Бюджетные инвестиции</v>
      </c>
      <c r="B759" s="82" t="s">
        <v>433</v>
      </c>
      <c r="C759" s="8" t="s">
        <v>216</v>
      </c>
      <c r="D759" s="8" t="s">
        <v>216</v>
      </c>
      <c r="E759" s="82">
        <v>410</v>
      </c>
      <c r="F759" s="7">
        <f>F760</f>
        <v>4742.6</v>
      </c>
      <c r="G759" s="7">
        <f>G760</f>
        <v>0</v>
      </c>
      <c r="H759" s="43">
        <f t="shared" si="129"/>
        <v>4742.6</v>
      </c>
      <c r="I759" s="7">
        <f>I760</f>
        <v>0</v>
      </c>
      <c r="J759" s="43">
        <f t="shared" si="126"/>
        <v>4742.6</v>
      </c>
    </row>
    <row r="760" spans="1:10" ht="33">
      <c r="A760" s="41" t="str">
        <f ca="1" t="shared" si="132"/>
        <v>Бюджетные инвестиции в объекты капитального строительства муниципальной собственности</v>
      </c>
      <c r="B760" s="82" t="s">
        <v>433</v>
      </c>
      <c r="C760" s="8" t="s">
        <v>216</v>
      </c>
      <c r="D760" s="8" t="s">
        <v>216</v>
      </c>
      <c r="E760" s="82">
        <v>414</v>
      </c>
      <c r="F760" s="7">
        <f>'прил.5'!G1357</f>
        <v>4742.6</v>
      </c>
      <c r="G760" s="7">
        <f>'прил.5'!H1357</f>
        <v>0</v>
      </c>
      <c r="H760" s="43">
        <f t="shared" si="129"/>
        <v>4742.6</v>
      </c>
      <c r="I760" s="7">
        <f>'прил.5'!J1357</f>
        <v>0</v>
      </c>
      <c r="J760" s="43">
        <f t="shared" si="126"/>
        <v>4742.6</v>
      </c>
    </row>
    <row r="761" spans="1:10" ht="90.75" customHeight="1">
      <c r="A761" s="41" t="str">
        <f ca="1">IF(ISERROR(MATCH(B761,Код_КЦСР,0)),"",INDIRECT(ADDRESS(MATCH(B761,Код_КЦСР,0)+1,2,,,"КЦСР")))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761" s="82" t="s">
        <v>430</v>
      </c>
      <c r="C761" s="8"/>
      <c r="D761" s="1"/>
      <c r="E761" s="82"/>
      <c r="F761" s="7">
        <f>F762+F767</f>
        <v>491829.69999999995</v>
      </c>
      <c r="G761" s="7">
        <f>G762+G767</f>
        <v>0</v>
      </c>
      <c r="H761" s="43">
        <f t="shared" si="129"/>
        <v>491829.69999999995</v>
      </c>
      <c r="I761" s="7">
        <f>I762+I767</f>
        <v>0</v>
      </c>
      <c r="J761" s="43">
        <f t="shared" si="126"/>
        <v>491829.69999999995</v>
      </c>
    </row>
    <row r="762" spans="1:10" ht="12.75">
      <c r="A762" s="41" t="str">
        <f ca="1">IF(ISERROR(MATCH(C762,Код_Раздел,0)),"",INDIRECT(ADDRESS(MATCH(C762,Код_Раздел,0)+1,2,,,"Раздел")))</f>
        <v>Образование</v>
      </c>
      <c r="B762" s="82" t="s">
        <v>430</v>
      </c>
      <c r="C762" s="8" t="s">
        <v>216</v>
      </c>
      <c r="D762" s="1"/>
      <c r="E762" s="82"/>
      <c r="F762" s="7">
        <f aca="true" t="shared" si="133" ref="F762:I765">F763</f>
        <v>34239.200000000004</v>
      </c>
      <c r="G762" s="7">
        <f t="shared" si="133"/>
        <v>0</v>
      </c>
      <c r="H762" s="43">
        <f t="shared" si="129"/>
        <v>34239.200000000004</v>
      </c>
      <c r="I762" s="7">
        <f t="shared" si="133"/>
        <v>0</v>
      </c>
      <c r="J762" s="43">
        <f t="shared" si="126"/>
        <v>34239.200000000004</v>
      </c>
    </row>
    <row r="763" spans="1:10" ht="12.75">
      <c r="A763" s="10" t="s">
        <v>220</v>
      </c>
      <c r="B763" s="82" t="s">
        <v>430</v>
      </c>
      <c r="C763" s="8" t="s">
        <v>216</v>
      </c>
      <c r="D763" s="8" t="s">
        <v>216</v>
      </c>
      <c r="E763" s="82"/>
      <c r="F763" s="7">
        <f t="shared" si="133"/>
        <v>34239.200000000004</v>
      </c>
      <c r="G763" s="7">
        <f t="shared" si="133"/>
        <v>0</v>
      </c>
      <c r="H763" s="43">
        <f t="shared" si="129"/>
        <v>34239.200000000004</v>
      </c>
      <c r="I763" s="7">
        <f t="shared" si="133"/>
        <v>0</v>
      </c>
      <c r="J763" s="43">
        <f t="shared" si="126"/>
        <v>34239.200000000004</v>
      </c>
    </row>
    <row r="764" spans="1:10" ht="12.75">
      <c r="A764" s="41" t="str">
        <f ca="1">IF(ISERROR(MATCH(E764,Код_КВР,0)),"",INDIRECT(ADDRESS(MATCH(E764,Код_КВР,0)+1,2,,,"КВР")))</f>
        <v>Социальное обеспечение и иные выплаты населению</v>
      </c>
      <c r="B764" s="82" t="s">
        <v>430</v>
      </c>
      <c r="C764" s="8" t="s">
        <v>216</v>
      </c>
      <c r="D764" s="8" t="s">
        <v>216</v>
      </c>
      <c r="E764" s="82">
        <v>300</v>
      </c>
      <c r="F764" s="7">
        <f t="shared" si="133"/>
        <v>34239.200000000004</v>
      </c>
      <c r="G764" s="7">
        <f t="shared" si="133"/>
        <v>0</v>
      </c>
      <c r="H764" s="43">
        <f t="shared" si="129"/>
        <v>34239.200000000004</v>
      </c>
      <c r="I764" s="7">
        <f t="shared" si="133"/>
        <v>0</v>
      </c>
      <c r="J764" s="43">
        <f t="shared" si="126"/>
        <v>34239.200000000004</v>
      </c>
    </row>
    <row r="765" spans="1:10" ht="33">
      <c r="A765" s="41" t="str">
        <f ca="1">IF(ISERROR(MATCH(E765,Код_КВР,0)),"",INDIRECT(ADDRESS(MATCH(E765,Код_КВР,0)+1,2,,,"КВР")))</f>
        <v>Социальные выплаты гражданам, кроме публичных нормативных социальных выплат</v>
      </c>
      <c r="B765" s="82" t="s">
        <v>430</v>
      </c>
      <c r="C765" s="8" t="s">
        <v>216</v>
      </c>
      <c r="D765" s="8" t="s">
        <v>216</v>
      </c>
      <c r="E765" s="82">
        <v>320</v>
      </c>
      <c r="F765" s="7">
        <f t="shared" si="133"/>
        <v>34239.200000000004</v>
      </c>
      <c r="G765" s="7">
        <f t="shared" si="133"/>
        <v>0</v>
      </c>
      <c r="H765" s="43">
        <f t="shared" si="129"/>
        <v>34239.200000000004</v>
      </c>
      <c r="I765" s="7">
        <f t="shared" si="133"/>
        <v>0</v>
      </c>
      <c r="J765" s="43">
        <f t="shared" si="126"/>
        <v>34239.200000000004</v>
      </c>
    </row>
    <row r="766" spans="1:10" ht="33">
      <c r="A766" s="41" t="str">
        <f ca="1">IF(ISERROR(MATCH(E766,Код_КВР,0)),"",INDIRECT(ADDRESS(MATCH(E766,Код_КВР,0)+1,2,,,"КВР")))</f>
        <v>Приобретение товаров, работ, услуг в пользу граждан в целях их социального обеспечения</v>
      </c>
      <c r="B766" s="82" t="s">
        <v>430</v>
      </c>
      <c r="C766" s="8" t="s">
        <v>216</v>
      </c>
      <c r="D766" s="8" t="s">
        <v>216</v>
      </c>
      <c r="E766" s="82">
        <v>323</v>
      </c>
      <c r="F766" s="7">
        <f>'прил.5'!G1141</f>
        <v>34239.200000000004</v>
      </c>
      <c r="G766" s="7">
        <f>'прил.5'!H1141</f>
        <v>0</v>
      </c>
      <c r="H766" s="43">
        <f t="shared" si="129"/>
        <v>34239.200000000004</v>
      </c>
      <c r="I766" s="7">
        <f>'прил.5'!J1141</f>
        <v>0</v>
      </c>
      <c r="J766" s="43">
        <f t="shared" si="126"/>
        <v>34239.200000000004</v>
      </c>
    </row>
    <row r="767" spans="1:10" ht="12.75">
      <c r="A767" s="41" t="str">
        <f ca="1">IF(ISERROR(MATCH(C767,Код_Раздел,0)),"",INDIRECT(ADDRESS(MATCH(C767,Код_Раздел,0)+1,2,,,"Раздел")))</f>
        <v>Социальная политика</v>
      </c>
      <c r="B767" s="82" t="s">
        <v>430</v>
      </c>
      <c r="C767" s="8" t="s">
        <v>209</v>
      </c>
      <c r="D767" s="1"/>
      <c r="E767" s="82"/>
      <c r="F767" s="7">
        <f>F768+F773+F778</f>
        <v>457590.49999999994</v>
      </c>
      <c r="G767" s="7">
        <f>G768+G773+G778</f>
        <v>0</v>
      </c>
      <c r="H767" s="43">
        <f t="shared" si="129"/>
        <v>457590.49999999994</v>
      </c>
      <c r="I767" s="7">
        <f>I768+I773+I778</f>
        <v>0</v>
      </c>
      <c r="J767" s="43">
        <f t="shared" si="126"/>
        <v>457590.49999999994</v>
      </c>
    </row>
    <row r="768" spans="1:10" ht="12.75">
      <c r="A768" s="10" t="s">
        <v>280</v>
      </c>
      <c r="B768" s="82" t="s">
        <v>430</v>
      </c>
      <c r="C768" s="8" t="s">
        <v>209</v>
      </c>
      <c r="D768" s="8" t="s">
        <v>235</v>
      </c>
      <c r="E768" s="82"/>
      <c r="F768" s="7">
        <f>F769</f>
        <v>114241.1</v>
      </c>
      <c r="G768" s="7">
        <f>G769</f>
        <v>0</v>
      </c>
      <c r="H768" s="43">
        <f t="shared" si="129"/>
        <v>114241.1</v>
      </c>
      <c r="I768" s="7">
        <f>I769</f>
        <v>0</v>
      </c>
      <c r="J768" s="43">
        <f t="shared" si="126"/>
        <v>114241.1</v>
      </c>
    </row>
    <row r="769" spans="1:10" ht="33">
      <c r="A769" s="41" t="str">
        <f ca="1">IF(ISERROR(MATCH(E769,Код_КВР,0)),"",INDIRECT(ADDRESS(MATCH(E769,Код_КВР,0)+1,2,,,"КВР")))</f>
        <v>Предоставление субсидий бюджетным, автономным учреждениям и иным некоммерческим организациям</v>
      </c>
      <c r="B769" s="82" t="s">
        <v>430</v>
      </c>
      <c r="C769" s="8" t="s">
        <v>209</v>
      </c>
      <c r="D769" s="8" t="s">
        <v>235</v>
      </c>
      <c r="E769" s="82">
        <v>600</v>
      </c>
      <c r="F769" s="7">
        <f>F770</f>
        <v>114241.1</v>
      </c>
      <c r="G769" s="7">
        <f>G770</f>
        <v>0</v>
      </c>
      <c r="H769" s="43">
        <f t="shared" si="129"/>
        <v>114241.1</v>
      </c>
      <c r="I769" s="7">
        <f>I770</f>
        <v>0</v>
      </c>
      <c r="J769" s="43">
        <f t="shared" si="126"/>
        <v>114241.1</v>
      </c>
    </row>
    <row r="770" spans="1:10" ht="12.75">
      <c r="A770" s="41" t="str">
        <f ca="1">IF(ISERROR(MATCH(E770,Код_КВР,0)),"",INDIRECT(ADDRESS(MATCH(E770,Код_КВР,0)+1,2,,,"КВР")))</f>
        <v>Субсидии бюджетным учреждениям</v>
      </c>
      <c r="B770" s="82" t="s">
        <v>430</v>
      </c>
      <c r="C770" s="8" t="s">
        <v>209</v>
      </c>
      <c r="D770" s="8" t="s">
        <v>235</v>
      </c>
      <c r="E770" s="82">
        <v>610</v>
      </c>
      <c r="F770" s="7">
        <f>SUM(F771:F772)</f>
        <v>114241.1</v>
      </c>
      <c r="G770" s="7">
        <f>SUM(G771:G772)</f>
        <v>0</v>
      </c>
      <c r="H770" s="43">
        <f t="shared" si="129"/>
        <v>114241.1</v>
      </c>
      <c r="I770" s="7">
        <f>SUM(I771:I772)</f>
        <v>0</v>
      </c>
      <c r="J770" s="43">
        <f t="shared" si="126"/>
        <v>114241.1</v>
      </c>
    </row>
    <row r="771" spans="1:10" ht="49.5">
      <c r="A771" s="41" t="str">
        <f ca="1">IF(ISERROR(MATCH(E771,Код_КВР,0)),"",INDIRECT(ADDRESS(MATCH(E771,Код_КВР,0)+1,2,,,"КВР")))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771" s="82" t="s">
        <v>430</v>
      </c>
      <c r="C771" s="8" t="s">
        <v>209</v>
      </c>
      <c r="D771" s="8" t="s">
        <v>235</v>
      </c>
      <c r="E771" s="82">
        <v>611</v>
      </c>
      <c r="F771" s="7">
        <f>'прил.5'!G1148</f>
        <v>110548.1</v>
      </c>
      <c r="G771" s="7">
        <f>'прил.5'!H1148</f>
        <v>0</v>
      </c>
      <c r="H771" s="43">
        <f t="shared" si="129"/>
        <v>110548.1</v>
      </c>
      <c r="I771" s="7">
        <f>'прил.5'!J1148</f>
        <v>0</v>
      </c>
      <c r="J771" s="43">
        <f t="shared" si="126"/>
        <v>110548.1</v>
      </c>
    </row>
    <row r="772" spans="1:10" ht="12.75">
      <c r="A772" s="41" t="str">
        <f ca="1">IF(ISERROR(MATCH(E772,Код_КВР,0)),"",INDIRECT(ADDRESS(MATCH(E772,Код_КВР,0)+1,2,,,"КВР")))</f>
        <v>Субсидии бюджетным учреждениям на иные цели</v>
      </c>
      <c r="B772" s="82" t="s">
        <v>430</v>
      </c>
      <c r="C772" s="8" t="s">
        <v>209</v>
      </c>
      <c r="D772" s="8" t="s">
        <v>235</v>
      </c>
      <c r="E772" s="82">
        <v>612</v>
      </c>
      <c r="F772" s="7">
        <f>'прил.5'!G1149</f>
        <v>3693</v>
      </c>
      <c r="G772" s="7">
        <f>'прил.5'!H1149</f>
        <v>0</v>
      </c>
      <c r="H772" s="43">
        <f t="shared" si="129"/>
        <v>3693</v>
      </c>
      <c r="I772" s="7">
        <f>'прил.5'!J1149</f>
        <v>0</v>
      </c>
      <c r="J772" s="43">
        <f t="shared" si="126"/>
        <v>3693</v>
      </c>
    </row>
    <row r="773" spans="1:10" ht="12.75">
      <c r="A773" s="10" t="s">
        <v>200</v>
      </c>
      <c r="B773" s="82" t="s">
        <v>430</v>
      </c>
      <c r="C773" s="8" t="s">
        <v>209</v>
      </c>
      <c r="D773" s="8" t="s">
        <v>236</v>
      </c>
      <c r="E773" s="82"/>
      <c r="F773" s="7">
        <f>F774</f>
        <v>336360.6</v>
      </c>
      <c r="G773" s="7">
        <f>G774</f>
        <v>0</v>
      </c>
      <c r="H773" s="43">
        <f t="shared" si="129"/>
        <v>336360.6</v>
      </c>
      <c r="I773" s="7">
        <f>I774</f>
        <v>0</v>
      </c>
      <c r="J773" s="43">
        <f t="shared" si="126"/>
        <v>336360.6</v>
      </c>
    </row>
    <row r="774" spans="1:10" ht="12.75">
      <c r="A774" s="41" t="str">
        <f ca="1">IF(ISERROR(MATCH(E774,Код_КВР,0)),"",INDIRECT(ADDRESS(MATCH(E774,Код_КВР,0)+1,2,,,"КВР")))</f>
        <v>Социальное обеспечение и иные выплаты населению</v>
      </c>
      <c r="B774" s="82" t="s">
        <v>430</v>
      </c>
      <c r="C774" s="8" t="s">
        <v>209</v>
      </c>
      <c r="D774" s="8" t="s">
        <v>236</v>
      </c>
      <c r="E774" s="82">
        <v>300</v>
      </c>
      <c r="F774" s="7">
        <f>F775</f>
        <v>336360.6</v>
      </c>
      <c r="G774" s="7">
        <f>G775</f>
        <v>0</v>
      </c>
      <c r="H774" s="43">
        <f t="shared" si="129"/>
        <v>336360.6</v>
      </c>
      <c r="I774" s="7">
        <f>I775</f>
        <v>0</v>
      </c>
      <c r="J774" s="43">
        <f t="shared" si="126"/>
        <v>336360.6</v>
      </c>
    </row>
    <row r="775" spans="1:10" ht="33">
      <c r="A775" s="41" t="str">
        <f ca="1">IF(ISERROR(MATCH(E775,Код_КВР,0)),"",INDIRECT(ADDRESS(MATCH(E775,Код_КВР,0)+1,2,,,"КВР")))</f>
        <v>Социальные выплаты гражданам, кроме публичных нормативных социальных выплат</v>
      </c>
      <c r="B775" s="82" t="s">
        <v>430</v>
      </c>
      <c r="C775" s="8" t="s">
        <v>209</v>
      </c>
      <c r="D775" s="8" t="s">
        <v>236</v>
      </c>
      <c r="E775" s="82">
        <v>320</v>
      </c>
      <c r="F775" s="7">
        <f>SUM(F776:F777)</f>
        <v>336360.6</v>
      </c>
      <c r="G775" s="7">
        <f>SUM(G776:G777)</f>
        <v>0</v>
      </c>
      <c r="H775" s="43">
        <f t="shared" si="129"/>
        <v>336360.6</v>
      </c>
      <c r="I775" s="7">
        <f>SUM(I776:I777)</f>
        <v>0</v>
      </c>
      <c r="J775" s="43">
        <f t="shared" si="126"/>
        <v>336360.6</v>
      </c>
    </row>
    <row r="776" spans="1:10" ht="33">
      <c r="A776" s="41" t="str">
        <f ca="1">IF(ISERROR(MATCH(E776,Код_КВР,0)),"",INDIRECT(ADDRESS(MATCH(E776,Код_КВР,0)+1,2,,,"КВР")))</f>
        <v>Пособия, компенсации и иные социальные выплаты гражданам, кроме публичных нормативных обязательств</v>
      </c>
      <c r="B776" s="82" t="s">
        <v>430</v>
      </c>
      <c r="C776" s="8" t="s">
        <v>209</v>
      </c>
      <c r="D776" s="8" t="s">
        <v>236</v>
      </c>
      <c r="E776" s="82">
        <v>321</v>
      </c>
      <c r="F776" s="7">
        <f>'прил.5'!G1190</f>
        <v>334837</v>
      </c>
      <c r="G776" s="7">
        <f>'прил.5'!H1190</f>
        <v>0</v>
      </c>
      <c r="H776" s="43">
        <f t="shared" si="129"/>
        <v>334837</v>
      </c>
      <c r="I776" s="7">
        <f>'прил.5'!J1190</f>
        <v>0</v>
      </c>
      <c r="J776" s="43">
        <f t="shared" si="126"/>
        <v>334837</v>
      </c>
    </row>
    <row r="777" spans="1:10" ht="33">
      <c r="A777" s="41" t="str">
        <f ca="1">IF(ISERROR(MATCH(E777,Код_КВР,0)),"",INDIRECT(ADDRESS(MATCH(E777,Код_КВР,0)+1,2,,,"КВР")))</f>
        <v>Приобретение товаров, работ, услуг в пользу граждан в целях их социального обеспечения</v>
      </c>
      <c r="B777" s="82" t="s">
        <v>430</v>
      </c>
      <c r="C777" s="8" t="s">
        <v>209</v>
      </c>
      <c r="D777" s="8" t="s">
        <v>236</v>
      </c>
      <c r="E777" s="82">
        <v>323</v>
      </c>
      <c r="F777" s="7">
        <f>'прил.5'!G1191</f>
        <v>1523.6</v>
      </c>
      <c r="G777" s="7">
        <f>'прил.5'!H1191</f>
        <v>0</v>
      </c>
      <c r="H777" s="43">
        <f t="shared" si="129"/>
        <v>1523.6</v>
      </c>
      <c r="I777" s="7">
        <f>'прил.5'!J1191</f>
        <v>0</v>
      </c>
      <c r="J777" s="43">
        <f t="shared" si="126"/>
        <v>1523.6</v>
      </c>
    </row>
    <row r="778" spans="1:10" ht="12.75">
      <c r="A778" s="10" t="s">
        <v>210</v>
      </c>
      <c r="B778" s="82" t="s">
        <v>430</v>
      </c>
      <c r="C778" s="8" t="s">
        <v>209</v>
      </c>
      <c r="D778" s="8" t="s">
        <v>238</v>
      </c>
      <c r="E778" s="82"/>
      <c r="F778" s="7">
        <f>F779+F781</f>
        <v>6988.8</v>
      </c>
      <c r="G778" s="7">
        <f>G779+G781</f>
        <v>0</v>
      </c>
      <c r="H778" s="43">
        <f t="shared" si="129"/>
        <v>6988.8</v>
      </c>
      <c r="I778" s="7">
        <f>I779+I781</f>
        <v>0</v>
      </c>
      <c r="J778" s="43">
        <f t="shared" si="126"/>
        <v>6988.8</v>
      </c>
    </row>
    <row r="779" spans="1:10" ht="33">
      <c r="A779" s="41" t="str">
        <f ca="1">IF(ISERROR(MATCH(E779,Код_КВР,0)),"",INDIRECT(ADDRESS(MATCH(E779,Код_КВР,0)+1,2,,,"КВР")))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79" s="82" t="s">
        <v>430</v>
      </c>
      <c r="C779" s="8" t="s">
        <v>209</v>
      </c>
      <c r="D779" s="8" t="s">
        <v>238</v>
      </c>
      <c r="E779" s="82">
        <v>100</v>
      </c>
      <c r="F779" s="7">
        <f>F780</f>
        <v>5101</v>
      </c>
      <c r="G779" s="7">
        <f>G780</f>
        <v>0</v>
      </c>
      <c r="H779" s="43">
        <f t="shared" si="129"/>
        <v>5101</v>
      </c>
      <c r="I779" s="7">
        <f>I780</f>
        <v>-439.2</v>
      </c>
      <c r="J779" s="43">
        <f t="shared" si="126"/>
        <v>4661.8</v>
      </c>
    </row>
    <row r="780" spans="1:10" ht="12.75">
      <c r="A780" s="41" t="str">
        <f ca="1">IF(ISERROR(MATCH(E780,Код_КВР,0)),"",INDIRECT(ADDRESS(MATCH(E780,Код_КВР,0)+1,2,,,"КВР")))</f>
        <v>Расходы на выплаты персоналу казенных учреждений</v>
      </c>
      <c r="B780" s="82" t="s">
        <v>430</v>
      </c>
      <c r="C780" s="8" t="s">
        <v>209</v>
      </c>
      <c r="D780" s="8" t="s">
        <v>238</v>
      </c>
      <c r="E780" s="82">
        <v>110</v>
      </c>
      <c r="F780" s="7">
        <f>'прил.5'!G1205</f>
        <v>5101</v>
      </c>
      <c r="G780" s="7">
        <f>'прил.5'!H1205</f>
        <v>0</v>
      </c>
      <c r="H780" s="43">
        <f t="shared" si="129"/>
        <v>5101</v>
      </c>
      <c r="I780" s="7">
        <f>'прил.5'!J1205</f>
        <v>-439.2</v>
      </c>
      <c r="J780" s="43">
        <f t="shared" si="126"/>
        <v>4661.8</v>
      </c>
    </row>
    <row r="781" spans="1:10" ht="12.75">
      <c r="A781" s="41" t="str">
        <f ca="1">IF(ISERROR(MATCH(E781,Код_КВР,0)),"",INDIRECT(ADDRESS(MATCH(E781,Код_КВР,0)+1,2,,,"КВР")))</f>
        <v>Закупка товаров, работ и услуг для муниципальных нужд</v>
      </c>
      <c r="B781" s="82" t="s">
        <v>430</v>
      </c>
      <c r="C781" s="8" t="s">
        <v>209</v>
      </c>
      <c r="D781" s="8" t="s">
        <v>238</v>
      </c>
      <c r="E781" s="82">
        <v>200</v>
      </c>
      <c r="F781" s="7">
        <f>F782</f>
        <v>1887.8</v>
      </c>
      <c r="G781" s="7">
        <f>G782</f>
        <v>0</v>
      </c>
      <c r="H781" s="43">
        <f t="shared" si="129"/>
        <v>1887.8</v>
      </c>
      <c r="I781" s="7">
        <f>I782</f>
        <v>439.2</v>
      </c>
      <c r="J781" s="43">
        <f t="shared" si="126"/>
        <v>2327</v>
      </c>
    </row>
    <row r="782" spans="1:10" ht="33">
      <c r="A782" s="41" t="str">
        <f ca="1">IF(ISERROR(MATCH(E782,Код_КВР,0)),"",INDIRECT(ADDRESS(MATCH(E782,Код_КВР,0)+1,2,,,"КВР")))</f>
        <v>Иные закупки товаров, работ и услуг для обеспечения муниципальных нужд</v>
      </c>
      <c r="B782" s="82" t="s">
        <v>430</v>
      </c>
      <c r="C782" s="8" t="s">
        <v>209</v>
      </c>
      <c r="D782" s="8" t="s">
        <v>238</v>
      </c>
      <c r="E782" s="82">
        <v>240</v>
      </c>
      <c r="F782" s="7">
        <f>F783</f>
        <v>1887.8</v>
      </c>
      <c r="G782" s="7">
        <f>G783</f>
        <v>0</v>
      </c>
      <c r="H782" s="43">
        <f t="shared" si="129"/>
        <v>1887.8</v>
      </c>
      <c r="I782" s="7">
        <f>I783</f>
        <v>439.2</v>
      </c>
      <c r="J782" s="43">
        <f t="shared" si="126"/>
        <v>2327</v>
      </c>
    </row>
    <row r="783" spans="1:10" ht="33">
      <c r="A783" s="41" t="str">
        <f ca="1">IF(ISERROR(MATCH(E783,Код_КВР,0)),"",INDIRECT(ADDRESS(MATCH(E783,Код_КВР,0)+1,2,,,"КВР")))</f>
        <v xml:space="preserve">Прочая закупка товаров, работ и услуг для обеспечения муниципальных нужд         </v>
      </c>
      <c r="B783" s="82" t="s">
        <v>430</v>
      </c>
      <c r="C783" s="8" t="s">
        <v>209</v>
      </c>
      <c r="D783" s="8" t="s">
        <v>238</v>
      </c>
      <c r="E783" s="82">
        <v>244</v>
      </c>
      <c r="F783" s="7">
        <f>'прил.5'!G1208</f>
        <v>1887.8</v>
      </c>
      <c r="G783" s="7">
        <f>'прил.5'!H1208</f>
        <v>0</v>
      </c>
      <c r="H783" s="43">
        <f t="shared" si="129"/>
        <v>1887.8</v>
      </c>
      <c r="I783" s="7">
        <f>'прил.5'!J1208</f>
        <v>439.2</v>
      </c>
      <c r="J783" s="43">
        <f t="shared" si="126"/>
        <v>2327</v>
      </c>
    </row>
    <row r="784" spans="1:10" ht="156" customHeight="1">
      <c r="A784" s="41" t="str">
        <f ca="1">IF(ISERROR(MATCH(B784,Код_КЦСР,0)),"",INDIRECT(ADDRESS(MATCH(B784,Код_КЦСР,0)+1,2,,,"КЦСР")))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784" s="82" t="s">
        <v>429</v>
      </c>
      <c r="C784" s="8"/>
      <c r="D784" s="1"/>
      <c r="E784" s="82"/>
      <c r="F784" s="7">
        <f aca="true" t="shared" si="134" ref="F784:I788">F785</f>
        <v>5186.5</v>
      </c>
      <c r="G784" s="7">
        <f t="shared" si="134"/>
        <v>0</v>
      </c>
      <c r="H784" s="43">
        <f t="shared" si="129"/>
        <v>5186.5</v>
      </c>
      <c r="I784" s="7">
        <f t="shared" si="134"/>
        <v>0</v>
      </c>
      <c r="J784" s="43">
        <f t="shared" si="126"/>
        <v>5186.5</v>
      </c>
    </row>
    <row r="785" spans="1:10" ht="12.75">
      <c r="A785" s="41" t="str">
        <f ca="1">IF(ISERROR(MATCH(C785,Код_Раздел,0)),"",INDIRECT(ADDRESS(MATCH(C785,Код_Раздел,0)+1,2,,,"Раздел")))</f>
        <v>Социальная политика</v>
      </c>
      <c r="B785" s="82" t="s">
        <v>429</v>
      </c>
      <c r="C785" s="8" t="s">
        <v>209</v>
      </c>
      <c r="D785" s="1"/>
      <c r="E785" s="82"/>
      <c r="F785" s="7">
        <f t="shared" si="134"/>
        <v>5186.5</v>
      </c>
      <c r="G785" s="7">
        <f t="shared" si="134"/>
        <v>0</v>
      </c>
      <c r="H785" s="43">
        <f t="shared" si="129"/>
        <v>5186.5</v>
      </c>
      <c r="I785" s="7">
        <f t="shared" si="134"/>
        <v>0</v>
      </c>
      <c r="J785" s="43">
        <f t="shared" si="126"/>
        <v>5186.5</v>
      </c>
    </row>
    <row r="786" spans="1:10" ht="12.75">
      <c r="A786" s="10" t="s">
        <v>210</v>
      </c>
      <c r="B786" s="82" t="s">
        <v>429</v>
      </c>
      <c r="C786" s="8" t="s">
        <v>209</v>
      </c>
      <c r="D786" s="8" t="s">
        <v>238</v>
      </c>
      <c r="E786" s="82"/>
      <c r="F786" s="7">
        <f t="shared" si="134"/>
        <v>5186.5</v>
      </c>
      <c r="G786" s="7">
        <f t="shared" si="134"/>
        <v>0</v>
      </c>
      <c r="H786" s="43">
        <f t="shared" si="129"/>
        <v>5186.5</v>
      </c>
      <c r="I786" s="7">
        <f t="shared" si="134"/>
        <v>0</v>
      </c>
      <c r="J786" s="43">
        <f t="shared" si="126"/>
        <v>5186.5</v>
      </c>
    </row>
    <row r="787" spans="1:10" ht="12.75">
      <c r="A787" s="41" t="str">
        <f ca="1">IF(ISERROR(MATCH(E787,Код_КВР,0)),"",INDIRECT(ADDRESS(MATCH(E787,Код_КВР,0)+1,2,,,"КВР")))</f>
        <v>Социальное обеспечение и иные выплаты населению</v>
      </c>
      <c r="B787" s="82" t="s">
        <v>429</v>
      </c>
      <c r="C787" s="8" t="s">
        <v>209</v>
      </c>
      <c r="D787" s="8" t="s">
        <v>238</v>
      </c>
      <c r="E787" s="82">
        <v>300</v>
      </c>
      <c r="F787" s="7">
        <f t="shared" si="134"/>
        <v>5186.5</v>
      </c>
      <c r="G787" s="7">
        <f t="shared" si="134"/>
        <v>0</v>
      </c>
      <c r="H787" s="43">
        <f t="shared" si="129"/>
        <v>5186.5</v>
      </c>
      <c r="I787" s="7">
        <f t="shared" si="134"/>
        <v>0</v>
      </c>
      <c r="J787" s="43">
        <f t="shared" si="126"/>
        <v>5186.5</v>
      </c>
    </row>
    <row r="788" spans="1:10" ht="33">
      <c r="A788" s="41" t="str">
        <f ca="1">IF(ISERROR(MATCH(E788,Код_КВР,0)),"",INDIRECT(ADDRESS(MATCH(E788,Код_КВР,0)+1,2,,,"КВР")))</f>
        <v>Социальные выплаты гражданам, кроме публичных нормативных социальных выплат</v>
      </c>
      <c r="B788" s="82" t="s">
        <v>429</v>
      </c>
      <c r="C788" s="8" t="s">
        <v>209</v>
      </c>
      <c r="D788" s="8" t="s">
        <v>238</v>
      </c>
      <c r="E788" s="82">
        <v>320</v>
      </c>
      <c r="F788" s="7">
        <f t="shared" si="134"/>
        <v>5186.5</v>
      </c>
      <c r="G788" s="7">
        <f t="shared" si="134"/>
        <v>0</v>
      </c>
      <c r="H788" s="43">
        <f t="shared" si="129"/>
        <v>5186.5</v>
      </c>
      <c r="I788" s="7">
        <f t="shared" si="134"/>
        <v>0</v>
      </c>
      <c r="J788" s="43">
        <f t="shared" si="126"/>
        <v>5186.5</v>
      </c>
    </row>
    <row r="789" spans="1:10" ht="33">
      <c r="A789" s="41" t="str">
        <f ca="1">IF(ISERROR(MATCH(E789,Код_КВР,0)),"",INDIRECT(ADDRESS(MATCH(E789,Код_КВР,0)+1,2,,,"КВР")))</f>
        <v>Пособия, компенсации и иные социальные выплаты гражданам, кроме публичных нормативных обязательств</v>
      </c>
      <c r="B789" s="82" t="s">
        <v>429</v>
      </c>
      <c r="C789" s="8" t="s">
        <v>209</v>
      </c>
      <c r="D789" s="8" t="s">
        <v>238</v>
      </c>
      <c r="E789" s="82">
        <v>321</v>
      </c>
      <c r="F789" s="7">
        <f>'прил.5'!G1212</f>
        <v>5186.5</v>
      </c>
      <c r="G789" s="7">
        <f>'прил.5'!H1212</f>
        <v>0</v>
      </c>
      <c r="H789" s="43">
        <f t="shared" si="129"/>
        <v>5186.5</v>
      </c>
      <c r="I789" s="7">
        <f>'прил.5'!J1212</f>
        <v>0</v>
      </c>
      <c r="J789" s="43">
        <f t="shared" si="126"/>
        <v>5186.5</v>
      </c>
    </row>
    <row r="790" spans="1:10" ht="33">
      <c r="A790" s="41" t="str">
        <f ca="1">IF(ISERROR(MATCH(B790,Код_КЦСР,0)),"",INDIRECT(ADDRESS(MATCH(B790,Код_КЦСР,0)+1,2,,,"КЦСР")))</f>
        <v>Муниципальная программа «Обеспечение жильем отдельных категорий граждан» на 2014-2020 годы</v>
      </c>
      <c r="B790" s="55" t="s">
        <v>31</v>
      </c>
      <c r="C790" s="8"/>
      <c r="D790" s="1"/>
      <c r="E790" s="82"/>
      <c r="F790" s="7">
        <f>F791+F797+F810</f>
        <v>21306.8</v>
      </c>
      <c r="G790" s="7">
        <f>G791+G797+G810</f>
        <v>0</v>
      </c>
      <c r="H790" s="43">
        <f t="shared" si="129"/>
        <v>21306.8</v>
      </c>
      <c r="I790" s="7">
        <f>I791+I797+I810</f>
        <v>0</v>
      </c>
      <c r="J790" s="43">
        <f t="shared" si="126"/>
        <v>21306.8</v>
      </c>
    </row>
    <row r="791" spans="1:10" ht="84.75" customHeight="1">
      <c r="A791" s="41" t="str">
        <f ca="1">IF(ISERROR(MATCH(B791,Код_КЦСР,0)),"",INDIRECT(ADDRESS(MATCH(B791,Код_КЦСР,0)+1,2,,,"КЦСР")))</f>
        <v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v>
      </c>
      <c r="B791" s="59" t="s">
        <v>465</v>
      </c>
      <c r="C791" s="8"/>
      <c r="D791" s="1"/>
      <c r="E791" s="82"/>
      <c r="F791" s="7">
        <f aca="true" t="shared" si="135" ref="F791:I795">F792</f>
        <v>9250.7</v>
      </c>
      <c r="G791" s="7">
        <f t="shared" si="135"/>
        <v>0</v>
      </c>
      <c r="H791" s="43">
        <f t="shared" si="129"/>
        <v>9250.7</v>
      </c>
      <c r="I791" s="7">
        <f t="shared" si="135"/>
        <v>0</v>
      </c>
      <c r="J791" s="43">
        <f aca="true" t="shared" si="136" ref="J791:J854">H791+I791</f>
        <v>9250.7</v>
      </c>
    </row>
    <row r="792" spans="1:10" ht="12.75">
      <c r="A792" s="41" t="str">
        <f ca="1">IF(ISERROR(MATCH(C792,Код_Раздел,0)),"",INDIRECT(ADDRESS(MATCH(C792,Код_Раздел,0)+1,2,,,"Раздел")))</f>
        <v>Социальная политика</v>
      </c>
      <c r="B792" s="59" t="s">
        <v>465</v>
      </c>
      <c r="C792" s="8" t="s">
        <v>209</v>
      </c>
      <c r="D792" s="1"/>
      <c r="E792" s="82"/>
      <c r="F792" s="7">
        <f t="shared" si="135"/>
        <v>9250.7</v>
      </c>
      <c r="G792" s="7">
        <f t="shared" si="135"/>
        <v>0</v>
      </c>
      <c r="H792" s="43">
        <f t="shared" si="129"/>
        <v>9250.7</v>
      </c>
      <c r="I792" s="7">
        <f t="shared" si="135"/>
        <v>0</v>
      </c>
      <c r="J792" s="43">
        <f t="shared" si="136"/>
        <v>9250.7</v>
      </c>
    </row>
    <row r="793" spans="1:10" ht="12.75">
      <c r="A793" s="10" t="s">
        <v>200</v>
      </c>
      <c r="B793" s="59" t="s">
        <v>465</v>
      </c>
      <c r="C793" s="8" t="s">
        <v>209</v>
      </c>
      <c r="D793" s="8" t="s">
        <v>236</v>
      </c>
      <c r="E793" s="82"/>
      <c r="F793" s="7">
        <f t="shared" si="135"/>
        <v>9250.7</v>
      </c>
      <c r="G793" s="7">
        <f t="shared" si="135"/>
        <v>0</v>
      </c>
      <c r="H793" s="43">
        <f t="shared" si="129"/>
        <v>9250.7</v>
      </c>
      <c r="I793" s="7">
        <f t="shared" si="135"/>
        <v>0</v>
      </c>
      <c r="J793" s="43">
        <f t="shared" si="136"/>
        <v>9250.7</v>
      </c>
    </row>
    <row r="794" spans="1:10" ht="12.75">
      <c r="A794" s="41" t="str">
        <f ca="1">IF(ISERROR(MATCH(E794,Код_КВР,0)),"",INDIRECT(ADDRESS(MATCH(E794,Код_КВР,0)+1,2,,,"КВР")))</f>
        <v>Социальное обеспечение и иные выплаты населению</v>
      </c>
      <c r="B794" s="59" t="s">
        <v>465</v>
      </c>
      <c r="C794" s="8" t="s">
        <v>209</v>
      </c>
      <c r="D794" s="8" t="s">
        <v>236</v>
      </c>
      <c r="E794" s="82">
        <v>300</v>
      </c>
      <c r="F794" s="7">
        <f t="shared" si="135"/>
        <v>9250.7</v>
      </c>
      <c r="G794" s="7">
        <f t="shared" si="135"/>
        <v>0</v>
      </c>
      <c r="H794" s="43">
        <f t="shared" si="129"/>
        <v>9250.7</v>
      </c>
      <c r="I794" s="7">
        <f t="shared" si="135"/>
        <v>0</v>
      </c>
      <c r="J794" s="43">
        <f t="shared" si="136"/>
        <v>9250.7</v>
      </c>
    </row>
    <row r="795" spans="1:10" ht="33">
      <c r="A795" s="41" t="str">
        <f ca="1">IF(ISERROR(MATCH(E795,Код_КВР,0)),"",INDIRECT(ADDRESS(MATCH(E795,Код_КВР,0)+1,2,,,"КВР")))</f>
        <v>Социальные выплаты гражданам, кроме публичных нормативных социальных выплат</v>
      </c>
      <c r="B795" s="59" t="s">
        <v>465</v>
      </c>
      <c r="C795" s="8" t="s">
        <v>209</v>
      </c>
      <c r="D795" s="8" t="s">
        <v>236</v>
      </c>
      <c r="E795" s="82">
        <v>320</v>
      </c>
      <c r="F795" s="7">
        <f t="shared" si="135"/>
        <v>9250.7</v>
      </c>
      <c r="G795" s="7">
        <f t="shared" si="135"/>
        <v>0</v>
      </c>
      <c r="H795" s="43">
        <f t="shared" si="129"/>
        <v>9250.7</v>
      </c>
      <c r="I795" s="7">
        <f t="shared" si="135"/>
        <v>0</v>
      </c>
      <c r="J795" s="43">
        <f t="shared" si="136"/>
        <v>9250.7</v>
      </c>
    </row>
    <row r="796" spans="1:10" ht="12.75">
      <c r="A796" s="41" t="str">
        <f ca="1">IF(ISERROR(MATCH(E796,Код_КВР,0)),"",INDIRECT(ADDRESS(MATCH(E796,Код_КВР,0)+1,2,,,"КВР")))</f>
        <v>Субсидии гражданам на приобретение жилья</v>
      </c>
      <c r="B796" s="59" t="s">
        <v>465</v>
      </c>
      <c r="C796" s="8" t="s">
        <v>209</v>
      </c>
      <c r="D796" s="8" t="s">
        <v>236</v>
      </c>
      <c r="E796" s="82">
        <v>322</v>
      </c>
      <c r="F796" s="7">
        <f>'прил.5'!G315</f>
        <v>9250.7</v>
      </c>
      <c r="G796" s="7">
        <f>'прил.5'!H315</f>
        <v>0</v>
      </c>
      <c r="H796" s="43">
        <f t="shared" si="129"/>
        <v>9250.7</v>
      </c>
      <c r="I796" s="7">
        <f>'прил.5'!J315</f>
        <v>0</v>
      </c>
      <c r="J796" s="43">
        <f t="shared" si="136"/>
        <v>9250.7</v>
      </c>
    </row>
    <row r="797" spans="1:10" ht="12.75">
      <c r="A797" s="41" t="str">
        <f ca="1">IF(ISERROR(MATCH(B797,Код_КЦСР,0)),"",INDIRECT(ADDRESS(MATCH(B797,Код_КЦСР,0)+1,2,,,"КЦСР")))</f>
        <v>Обеспечение жильем молодых семей</v>
      </c>
      <c r="B797" s="55" t="s">
        <v>33</v>
      </c>
      <c r="C797" s="8"/>
      <c r="D797" s="1"/>
      <c r="E797" s="82"/>
      <c r="F797" s="7">
        <f>F798+F804</f>
        <v>2886.3</v>
      </c>
      <c r="G797" s="7">
        <f>G798+G804</f>
        <v>0</v>
      </c>
      <c r="H797" s="43">
        <f t="shared" si="129"/>
        <v>2886.3</v>
      </c>
      <c r="I797" s="7">
        <f>I798+I804</f>
        <v>0</v>
      </c>
      <c r="J797" s="43">
        <f t="shared" si="136"/>
        <v>2886.3</v>
      </c>
    </row>
    <row r="798" spans="1:10" ht="33">
      <c r="A798" s="41" t="str">
        <f ca="1">IF(ISERROR(MATCH(B798,Код_КЦСР,0)),"",INDIRECT(ADDRESS(MATCH(B798,Код_КЦСР,0)+1,2,,,"КЦСР")))</f>
        <v>Предоставление социальных выплат на приобретение (строительство) жилья молодыми семьями</v>
      </c>
      <c r="B798" s="55" t="s">
        <v>35</v>
      </c>
      <c r="C798" s="8"/>
      <c r="D798" s="1"/>
      <c r="E798" s="82"/>
      <c r="F798" s="7">
        <f aca="true" t="shared" si="137" ref="F798:I808">F799</f>
        <v>2886.3</v>
      </c>
      <c r="G798" s="7">
        <f t="shared" si="137"/>
        <v>0</v>
      </c>
      <c r="H798" s="43">
        <f t="shared" si="129"/>
        <v>2886.3</v>
      </c>
      <c r="I798" s="7">
        <f t="shared" si="137"/>
        <v>0</v>
      </c>
      <c r="J798" s="43">
        <f t="shared" si="136"/>
        <v>2886.3</v>
      </c>
    </row>
    <row r="799" spans="1:10" ht="12.75">
      <c r="A799" s="41" t="str">
        <f ca="1">IF(ISERROR(MATCH(C799,Код_Раздел,0)),"",INDIRECT(ADDRESS(MATCH(C799,Код_Раздел,0)+1,2,,,"Раздел")))</f>
        <v>Социальная политика</v>
      </c>
      <c r="B799" s="55" t="s">
        <v>35</v>
      </c>
      <c r="C799" s="8" t="s">
        <v>209</v>
      </c>
      <c r="D799" s="1"/>
      <c r="E799" s="82"/>
      <c r="F799" s="7">
        <f t="shared" si="137"/>
        <v>2886.3</v>
      </c>
      <c r="G799" s="7">
        <f t="shared" si="137"/>
        <v>0</v>
      </c>
      <c r="H799" s="43">
        <f aca="true" t="shared" si="138" ref="H799:H862">F799+G799</f>
        <v>2886.3</v>
      </c>
      <c r="I799" s="7">
        <f t="shared" si="137"/>
        <v>0</v>
      </c>
      <c r="J799" s="43">
        <f t="shared" si="136"/>
        <v>2886.3</v>
      </c>
    </row>
    <row r="800" spans="1:10" ht="12.75">
      <c r="A800" s="10" t="s">
        <v>200</v>
      </c>
      <c r="B800" s="55" t="s">
        <v>35</v>
      </c>
      <c r="C800" s="8" t="s">
        <v>209</v>
      </c>
      <c r="D800" s="8" t="s">
        <v>236</v>
      </c>
      <c r="E800" s="82"/>
      <c r="F800" s="7">
        <f t="shared" si="137"/>
        <v>2886.3</v>
      </c>
      <c r="G800" s="7">
        <f t="shared" si="137"/>
        <v>0</v>
      </c>
      <c r="H800" s="43">
        <f t="shared" si="138"/>
        <v>2886.3</v>
      </c>
      <c r="I800" s="7">
        <f t="shared" si="137"/>
        <v>0</v>
      </c>
      <c r="J800" s="43">
        <f t="shared" si="136"/>
        <v>2886.3</v>
      </c>
    </row>
    <row r="801" spans="1:10" ht="12.75">
      <c r="A801" s="41" t="str">
        <f ca="1">IF(ISERROR(MATCH(E801,Код_КВР,0)),"",INDIRECT(ADDRESS(MATCH(E801,Код_КВР,0)+1,2,,,"КВР")))</f>
        <v>Социальное обеспечение и иные выплаты населению</v>
      </c>
      <c r="B801" s="55" t="s">
        <v>35</v>
      </c>
      <c r="C801" s="8" t="s">
        <v>209</v>
      </c>
      <c r="D801" s="8" t="s">
        <v>236</v>
      </c>
      <c r="E801" s="82">
        <v>300</v>
      </c>
      <c r="F801" s="7">
        <f t="shared" si="137"/>
        <v>2886.3</v>
      </c>
      <c r="G801" s="7">
        <f t="shared" si="137"/>
        <v>0</v>
      </c>
      <c r="H801" s="43">
        <f t="shared" si="138"/>
        <v>2886.3</v>
      </c>
      <c r="I801" s="7">
        <f t="shared" si="137"/>
        <v>0</v>
      </c>
      <c r="J801" s="43">
        <f t="shared" si="136"/>
        <v>2886.3</v>
      </c>
    </row>
    <row r="802" spans="1:10" ht="33">
      <c r="A802" s="41" t="str">
        <f ca="1">IF(ISERROR(MATCH(E802,Код_КВР,0)),"",INDIRECT(ADDRESS(MATCH(E802,Код_КВР,0)+1,2,,,"КВР")))</f>
        <v>Социальные выплаты гражданам, кроме публичных нормативных социальных выплат</v>
      </c>
      <c r="B802" s="55" t="s">
        <v>35</v>
      </c>
      <c r="C802" s="8" t="s">
        <v>209</v>
      </c>
      <c r="D802" s="8" t="s">
        <v>236</v>
      </c>
      <c r="E802" s="82">
        <v>320</v>
      </c>
      <c r="F802" s="7">
        <f t="shared" si="137"/>
        <v>2886.3</v>
      </c>
      <c r="G802" s="7">
        <f t="shared" si="137"/>
        <v>0</v>
      </c>
      <c r="H802" s="43">
        <f t="shared" si="138"/>
        <v>2886.3</v>
      </c>
      <c r="I802" s="7">
        <f t="shared" si="137"/>
        <v>0</v>
      </c>
      <c r="J802" s="43">
        <f t="shared" si="136"/>
        <v>2886.3</v>
      </c>
    </row>
    <row r="803" spans="1:10" ht="12.75">
      <c r="A803" s="41" t="str">
        <f ca="1">IF(ISERROR(MATCH(E803,Код_КВР,0)),"",INDIRECT(ADDRESS(MATCH(E803,Код_КВР,0)+1,2,,,"КВР")))</f>
        <v>Субсидии гражданам на приобретение жилья</v>
      </c>
      <c r="B803" s="55" t="s">
        <v>35</v>
      </c>
      <c r="C803" s="8" t="s">
        <v>209</v>
      </c>
      <c r="D803" s="8" t="s">
        <v>236</v>
      </c>
      <c r="E803" s="82">
        <v>322</v>
      </c>
      <c r="F803" s="7">
        <f>'прил.5'!G320</f>
        <v>2886.3</v>
      </c>
      <c r="G803" s="7">
        <f>'прил.5'!H320</f>
        <v>0</v>
      </c>
      <c r="H803" s="43">
        <f t="shared" si="138"/>
        <v>2886.3</v>
      </c>
      <c r="I803" s="7">
        <f>'прил.5'!J320</f>
        <v>0</v>
      </c>
      <c r="J803" s="43">
        <f t="shared" si="136"/>
        <v>2886.3</v>
      </c>
    </row>
    <row r="804" spans="1:10" ht="132" hidden="1">
      <c r="A804" s="41" t="str">
        <f ca="1">IF(ISERROR(MATCH(B804,Код_КЦСР,0)),"",INDIRECT(ADDRESS(MATCH(B804,Код_КЦСР,0)+1,2,,,"КЦСР")))</f>
        <v>Предоставление социальных выплат молодым семьям – участникам подпрограммы «Обеспечение жильем молодых семей» федеральной целевой программы «Жилище» на 2011-2015 годы и государственной программы «Обеспечение населения Вологодской области доступным жильем и формирование комфортной среды проживания на 2014-2020 годы» подпрограммы «Обеспечение жильем отдельных категорий граждан» за счет субсидий из областного бюджета</v>
      </c>
      <c r="B804" s="55" t="s">
        <v>443</v>
      </c>
      <c r="C804" s="8"/>
      <c r="D804" s="1"/>
      <c r="E804" s="82"/>
      <c r="F804" s="7">
        <f t="shared" si="137"/>
        <v>0</v>
      </c>
      <c r="G804" s="7">
        <f t="shared" si="137"/>
        <v>0</v>
      </c>
      <c r="H804" s="43">
        <f t="shared" si="138"/>
        <v>0</v>
      </c>
      <c r="I804" s="7">
        <f t="shared" si="137"/>
        <v>0</v>
      </c>
      <c r="J804" s="43">
        <f t="shared" si="136"/>
        <v>0</v>
      </c>
    </row>
    <row r="805" spans="1:10" ht="12.75" hidden="1">
      <c r="A805" s="41" t="str">
        <f ca="1">IF(ISERROR(MATCH(C805,Код_Раздел,0)),"",INDIRECT(ADDRESS(MATCH(C805,Код_Раздел,0)+1,2,,,"Раздел")))</f>
        <v>Социальная политика</v>
      </c>
      <c r="B805" s="55" t="s">
        <v>443</v>
      </c>
      <c r="C805" s="8" t="s">
        <v>209</v>
      </c>
      <c r="D805" s="1"/>
      <c r="E805" s="82"/>
      <c r="F805" s="7">
        <f t="shared" si="137"/>
        <v>0</v>
      </c>
      <c r="G805" s="7">
        <f t="shared" si="137"/>
        <v>0</v>
      </c>
      <c r="H805" s="43">
        <f t="shared" si="138"/>
        <v>0</v>
      </c>
      <c r="I805" s="7">
        <f t="shared" si="137"/>
        <v>0</v>
      </c>
      <c r="J805" s="43">
        <f t="shared" si="136"/>
        <v>0</v>
      </c>
    </row>
    <row r="806" spans="1:10" ht="12.75" hidden="1">
      <c r="A806" s="10" t="s">
        <v>200</v>
      </c>
      <c r="B806" s="55" t="s">
        <v>443</v>
      </c>
      <c r="C806" s="8" t="s">
        <v>209</v>
      </c>
      <c r="D806" s="8" t="s">
        <v>236</v>
      </c>
      <c r="E806" s="82"/>
      <c r="F806" s="7">
        <f t="shared" si="137"/>
        <v>0</v>
      </c>
      <c r="G806" s="7">
        <f t="shared" si="137"/>
        <v>0</v>
      </c>
      <c r="H806" s="43">
        <f t="shared" si="138"/>
        <v>0</v>
      </c>
      <c r="I806" s="7">
        <f t="shared" si="137"/>
        <v>0</v>
      </c>
      <c r="J806" s="43">
        <f t="shared" si="136"/>
        <v>0</v>
      </c>
    </row>
    <row r="807" spans="1:10" ht="12.75" hidden="1">
      <c r="A807" s="41" t="str">
        <f ca="1">IF(ISERROR(MATCH(E807,Код_КВР,0)),"",INDIRECT(ADDRESS(MATCH(E807,Код_КВР,0)+1,2,,,"КВР")))</f>
        <v>Социальное обеспечение и иные выплаты населению</v>
      </c>
      <c r="B807" s="55" t="s">
        <v>443</v>
      </c>
      <c r="C807" s="8" t="s">
        <v>209</v>
      </c>
      <c r="D807" s="8" t="s">
        <v>236</v>
      </c>
      <c r="E807" s="82">
        <v>300</v>
      </c>
      <c r="F807" s="7">
        <f t="shared" si="137"/>
        <v>0</v>
      </c>
      <c r="G807" s="7">
        <f t="shared" si="137"/>
        <v>0</v>
      </c>
      <c r="H807" s="43">
        <f t="shared" si="138"/>
        <v>0</v>
      </c>
      <c r="I807" s="7">
        <f t="shared" si="137"/>
        <v>0</v>
      </c>
      <c r="J807" s="43">
        <f t="shared" si="136"/>
        <v>0</v>
      </c>
    </row>
    <row r="808" spans="1:10" ht="33" hidden="1">
      <c r="A808" s="41" t="str">
        <f ca="1">IF(ISERROR(MATCH(E808,Код_КВР,0)),"",INDIRECT(ADDRESS(MATCH(E808,Код_КВР,0)+1,2,,,"КВР")))</f>
        <v>Социальные выплаты гражданам, кроме публичных нормативных социальных выплат</v>
      </c>
      <c r="B808" s="55" t="s">
        <v>443</v>
      </c>
      <c r="C808" s="8" t="s">
        <v>209</v>
      </c>
      <c r="D808" s="8" t="s">
        <v>236</v>
      </c>
      <c r="E808" s="82">
        <v>320</v>
      </c>
      <c r="F808" s="7">
        <f t="shared" si="137"/>
        <v>0</v>
      </c>
      <c r="G808" s="7">
        <f t="shared" si="137"/>
        <v>0</v>
      </c>
      <c r="H808" s="43">
        <f t="shared" si="138"/>
        <v>0</v>
      </c>
      <c r="I808" s="7">
        <f t="shared" si="137"/>
        <v>0</v>
      </c>
      <c r="J808" s="43">
        <f t="shared" si="136"/>
        <v>0</v>
      </c>
    </row>
    <row r="809" spans="1:10" ht="12.75" hidden="1">
      <c r="A809" s="41" t="str">
        <f ca="1">IF(ISERROR(MATCH(E809,Код_КВР,0)),"",INDIRECT(ADDRESS(MATCH(E809,Код_КВР,0)+1,2,,,"КВР")))</f>
        <v>Субсидии гражданам на приобретение жилья</v>
      </c>
      <c r="B809" s="55" t="s">
        <v>443</v>
      </c>
      <c r="C809" s="8" t="s">
        <v>209</v>
      </c>
      <c r="D809" s="8" t="s">
        <v>236</v>
      </c>
      <c r="E809" s="82">
        <v>322</v>
      </c>
      <c r="F809" s="7">
        <f>'прил.5'!G324</f>
        <v>0</v>
      </c>
      <c r="G809" s="7">
        <f>'прил.5'!H324</f>
        <v>0</v>
      </c>
      <c r="H809" s="43">
        <f t="shared" si="138"/>
        <v>0</v>
      </c>
      <c r="I809" s="7">
        <f>'прил.5'!J324</f>
        <v>0</v>
      </c>
      <c r="J809" s="43">
        <f t="shared" si="136"/>
        <v>0</v>
      </c>
    </row>
    <row r="810" spans="1:10" ht="33">
      <c r="A810" s="41" t="str">
        <f ca="1">IF(ISERROR(MATCH(B810,Код_КЦСР,0)),"",INDIRECT(ADDRESS(MATCH(B810,Код_КЦСР,0)+1,2,,,"КЦСР")))</f>
        <v>Оказание социальной помощи работникам бюджетных учреждений здравоохранения при приобретении жилья по ипотечному кредиту</v>
      </c>
      <c r="B810" s="55" t="s">
        <v>37</v>
      </c>
      <c r="C810" s="8"/>
      <c r="D810" s="1"/>
      <c r="E810" s="82"/>
      <c r="F810" s="7">
        <f aca="true" t="shared" si="139" ref="F810:I815">F811</f>
        <v>9169.8</v>
      </c>
      <c r="G810" s="7">
        <f t="shared" si="139"/>
        <v>0</v>
      </c>
      <c r="H810" s="43">
        <f t="shared" si="138"/>
        <v>9169.8</v>
      </c>
      <c r="I810" s="7">
        <f t="shared" si="139"/>
        <v>0</v>
      </c>
      <c r="J810" s="43">
        <f t="shared" si="136"/>
        <v>9169.8</v>
      </c>
    </row>
    <row r="811" spans="1:10" ht="33">
      <c r="A811" s="41" t="str">
        <f ca="1">IF(ISERROR(MATCH(B811,Код_КЦСР,0)),"",INDIRECT(ADDRESS(MATCH(B811,Код_КЦСР,0)+1,2,,,"КЦСР")))</f>
        <v>Предоставление единовременных и ежемесячных социальных выплат работникам бюджетных учреждений здравоохранения</v>
      </c>
      <c r="B811" s="55" t="s">
        <v>39</v>
      </c>
      <c r="C811" s="8"/>
      <c r="D811" s="1"/>
      <c r="E811" s="82"/>
      <c r="F811" s="7">
        <f t="shared" si="139"/>
        <v>9169.8</v>
      </c>
      <c r="G811" s="7">
        <f t="shared" si="139"/>
        <v>0</v>
      </c>
      <c r="H811" s="43">
        <f t="shared" si="138"/>
        <v>9169.8</v>
      </c>
      <c r="I811" s="7">
        <f t="shared" si="139"/>
        <v>0</v>
      </c>
      <c r="J811" s="43">
        <f t="shared" si="136"/>
        <v>9169.8</v>
      </c>
    </row>
    <row r="812" spans="1:10" ht="12.75">
      <c r="A812" s="41" t="str">
        <f ca="1">IF(ISERROR(MATCH(C812,Код_Раздел,0)),"",INDIRECT(ADDRESS(MATCH(C812,Код_Раздел,0)+1,2,,,"Раздел")))</f>
        <v>Социальная политика</v>
      </c>
      <c r="B812" s="55" t="s">
        <v>39</v>
      </c>
      <c r="C812" s="8" t="s">
        <v>209</v>
      </c>
      <c r="D812" s="1"/>
      <c r="E812" s="82"/>
      <c r="F812" s="7">
        <f t="shared" si="139"/>
        <v>9169.8</v>
      </c>
      <c r="G812" s="7">
        <f t="shared" si="139"/>
        <v>0</v>
      </c>
      <c r="H812" s="43">
        <f t="shared" si="138"/>
        <v>9169.8</v>
      </c>
      <c r="I812" s="7">
        <f t="shared" si="139"/>
        <v>0</v>
      </c>
      <c r="J812" s="43">
        <f t="shared" si="136"/>
        <v>9169.8</v>
      </c>
    </row>
    <row r="813" spans="1:10" ht="12.75">
      <c r="A813" s="10" t="s">
        <v>200</v>
      </c>
      <c r="B813" s="55" t="s">
        <v>39</v>
      </c>
      <c r="C813" s="8" t="s">
        <v>209</v>
      </c>
      <c r="D813" s="8" t="s">
        <v>236</v>
      </c>
      <c r="E813" s="82"/>
      <c r="F813" s="7">
        <f t="shared" si="139"/>
        <v>9169.8</v>
      </c>
      <c r="G813" s="7">
        <f t="shared" si="139"/>
        <v>0</v>
      </c>
      <c r="H813" s="43">
        <f t="shared" si="138"/>
        <v>9169.8</v>
      </c>
      <c r="I813" s="7">
        <f t="shared" si="139"/>
        <v>0</v>
      </c>
      <c r="J813" s="43">
        <f t="shared" si="136"/>
        <v>9169.8</v>
      </c>
    </row>
    <row r="814" spans="1:10" ht="12.75">
      <c r="A814" s="41" t="str">
        <f ca="1">IF(ISERROR(MATCH(E814,Код_КВР,0)),"",INDIRECT(ADDRESS(MATCH(E814,Код_КВР,0)+1,2,,,"КВР")))</f>
        <v>Социальное обеспечение и иные выплаты населению</v>
      </c>
      <c r="B814" s="55" t="s">
        <v>39</v>
      </c>
      <c r="C814" s="8" t="s">
        <v>209</v>
      </c>
      <c r="D814" s="8" t="s">
        <v>236</v>
      </c>
      <c r="E814" s="82">
        <v>300</v>
      </c>
      <c r="F814" s="7">
        <f t="shared" si="139"/>
        <v>9169.8</v>
      </c>
      <c r="G814" s="7">
        <f t="shared" si="139"/>
        <v>0</v>
      </c>
      <c r="H814" s="43">
        <f t="shared" si="138"/>
        <v>9169.8</v>
      </c>
      <c r="I814" s="7">
        <f t="shared" si="139"/>
        <v>0</v>
      </c>
      <c r="J814" s="43">
        <f t="shared" si="136"/>
        <v>9169.8</v>
      </c>
    </row>
    <row r="815" spans="1:10" ht="33">
      <c r="A815" s="41" t="str">
        <f ca="1">IF(ISERROR(MATCH(E815,Код_КВР,0)),"",INDIRECT(ADDRESS(MATCH(E815,Код_КВР,0)+1,2,,,"КВР")))</f>
        <v>Социальные выплаты гражданам, кроме публичных нормативных социальных выплат</v>
      </c>
      <c r="B815" s="55" t="s">
        <v>39</v>
      </c>
      <c r="C815" s="8" t="s">
        <v>209</v>
      </c>
      <c r="D815" s="8" t="s">
        <v>236</v>
      </c>
      <c r="E815" s="82">
        <v>320</v>
      </c>
      <c r="F815" s="7">
        <f t="shared" si="139"/>
        <v>9169.8</v>
      </c>
      <c r="G815" s="7">
        <f t="shared" si="139"/>
        <v>0</v>
      </c>
      <c r="H815" s="43">
        <f t="shared" si="138"/>
        <v>9169.8</v>
      </c>
      <c r="I815" s="7">
        <f t="shared" si="139"/>
        <v>0</v>
      </c>
      <c r="J815" s="43">
        <f t="shared" si="136"/>
        <v>9169.8</v>
      </c>
    </row>
    <row r="816" spans="1:10" ht="33">
      <c r="A816" s="41" t="str">
        <f ca="1">IF(ISERROR(MATCH(E816,Код_КВР,0)),"",INDIRECT(ADDRESS(MATCH(E816,Код_КВР,0)+1,2,,,"КВР")))</f>
        <v>Пособия, компенсации и иные социальные выплаты гражданам, кроме публичных нормативных обязательств</v>
      </c>
      <c r="B816" s="55" t="s">
        <v>39</v>
      </c>
      <c r="C816" s="8" t="s">
        <v>209</v>
      </c>
      <c r="D816" s="8" t="s">
        <v>236</v>
      </c>
      <c r="E816" s="82">
        <v>321</v>
      </c>
      <c r="F816" s="7">
        <f>'прил.5'!G329</f>
        <v>9169.8</v>
      </c>
      <c r="G816" s="7">
        <f>'прил.5'!H329</f>
        <v>0</v>
      </c>
      <c r="H816" s="43">
        <f t="shared" si="138"/>
        <v>9169.8</v>
      </c>
      <c r="I816" s="7">
        <f>'прил.5'!J329</f>
        <v>0</v>
      </c>
      <c r="J816" s="43">
        <f t="shared" si="136"/>
        <v>9169.8</v>
      </c>
    </row>
    <row r="817" spans="1:10" ht="49.5">
      <c r="A817" s="41" t="str">
        <f ca="1">IF(ISERROR(MATCH(B817,Код_КЦСР,0)),"",INDIRECT(ADDRESS(MATCH(B817,Код_КЦСР,0)+1,2,,,"КЦСР")))</f>
        <v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годы»</v>
      </c>
      <c r="B817" s="55" t="s">
        <v>41</v>
      </c>
      <c r="C817" s="8"/>
      <c r="D817" s="1"/>
      <c r="E817" s="82"/>
      <c r="F817" s="7">
        <f aca="true" t="shared" si="140" ref="F817:I823">F818</f>
        <v>1500</v>
      </c>
      <c r="G817" s="7">
        <f t="shared" si="140"/>
        <v>0</v>
      </c>
      <c r="H817" s="43">
        <f t="shared" si="138"/>
        <v>1500</v>
      </c>
      <c r="I817" s="7">
        <f t="shared" si="140"/>
        <v>0</v>
      </c>
      <c r="J817" s="43">
        <f t="shared" si="136"/>
        <v>1500</v>
      </c>
    </row>
    <row r="818" spans="1:10" ht="33">
      <c r="A818" s="41" t="str">
        <f ca="1">IF(ISERROR(MATCH(B818,Код_КЦСР,0)),"",INDIRECT(ADDRESS(MATCH(B818,Код_КЦСР,0)+1,2,,,"КЦСР")))</f>
        <v>Энергосбережение и повышение энергетической эффективности в жилищном фонде</v>
      </c>
      <c r="B818" s="55" t="s">
        <v>43</v>
      </c>
      <c r="C818" s="8"/>
      <c r="D818" s="1"/>
      <c r="E818" s="82"/>
      <c r="F818" s="7">
        <f t="shared" si="140"/>
        <v>1500</v>
      </c>
      <c r="G818" s="7">
        <f t="shared" si="140"/>
        <v>0</v>
      </c>
      <c r="H818" s="43">
        <f t="shared" si="138"/>
        <v>1500</v>
      </c>
      <c r="I818" s="7">
        <f t="shared" si="140"/>
        <v>0</v>
      </c>
      <c r="J818" s="43">
        <f t="shared" si="136"/>
        <v>1500</v>
      </c>
    </row>
    <row r="819" spans="1:10" ht="49.5">
      <c r="A819" s="41" t="str">
        <f ca="1">IF(ISERROR(MATCH(B819,Код_КЦСР,0)),"",INDIRECT(ADDRESS(MATCH(B819,Код_КЦСР,0)+1,2,,,"КЦСР")))</f>
        <v>Оснащение индивидуальными приборами учета коммунальных ресурсов жилых помещений, относящихся к муниципальному жилому фонду</v>
      </c>
      <c r="B819" s="55" t="s">
        <v>45</v>
      </c>
      <c r="C819" s="8"/>
      <c r="D819" s="1"/>
      <c r="E819" s="82"/>
      <c r="F819" s="7">
        <f t="shared" si="140"/>
        <v>1500</v>
      </c>
      <c r="G819" s="7">
        <f t="shared" si="140"/>
        <v>0</v>
      </c>
      <c r="H819" s="43">
        <f t="shared" si="138"/>
        <v>1500</v>
      </c>
      <c r="I819" s="7">
        <f t="shared" si="140"/>
        <v>0</v>
      </c>
      <c r="J819" s="43">
        <f t="shared" si="136"/>
        <v>1500</v>
      </c>
    </row>
    <row r="820" spans="1:10" ht="12.75">
      <c r="A820" s="41" t="str">
        <f ca="1">IF(ISERROR(MATCH(C820,Код_Раздел,0)),"",INDIRECT(ADDRESS(MATCH(C820,Код_Раздел,0)+1,2,,,"Раздел")))</f>
        <v>Жилищно-коммунальное хозяйство</v>
      </c>
      <c r="B820" s="55" t="s">
        <v>45</v>
      </c>
      <c r="C820" s="8" t="s">
        <v>242</v>
      </c>
      <c r="D820" s="1"/>
      <c r="E820" s="82"/>
      <c r="F820" s="7">
        <f t="shared" si="140"/>
        <v>1500</v>
      </c>
      <c r="G820" s="7">
        <f t="shared" si="140"/>
        <v>0</v>
      </c>
      <c r="H820" s="43">
        <f t="shared" si="138"/>
        <v>1500</v>
      </c>
      <c r="I820" s="7">
        <f t="shared" si="140"/>
        <v>0</v>
      </c>
      <c r="J820" s="43">
        <f t="shared" si="136"/>
        <v>1500</v>
      </c>
    </row>
    <row r="821" spans="1:10" ht="12.75">
      <c r="A821" s="10" t="s">
        <v>247</v>
      </c>
      <c r="B821" s="55" t="s">
        <v>45</v>
      </c>
      <c r="C821" s="8" t="s">
        <v>242</v>
      </c>
      <c r="D821" s="8" t="s">
        <v>234</v>
      </c>
      <c r="E821" s="82"/>
      <c r="F821" s="7">
        <f t="shared" si="140"/>
        <v>1500</v>
      </c>
      <c r="G821" s="7">
        <f t="shared" si="140"/>
        <v>0</v>
      </c>
      <c r="H821" s="43">
        <f t="shared" si="138"/>
        <v>1500</v>
      </c>
      <c r="I821" s="7">
        <f t="shared" si="140"/>
        <v>0</v>
      </c>
      <c r="J821" s="43">
        <f t="shared" si="136"/>
        <v>1500</v>
      </c>
    </row>
    <row r="822" spans="1:10" ht="12.75">
      <c r="A822" s="41" t="str">
        <f ca="1">IF(ISERROR(MATCH(E822,Код_КВР,0)),"",INDIRECT(ADDRESS(MATCH(E822,Код_КВР,0)+1,2,,,"КВР")))</f>
        <v>Закупка товаров, работ и услуг для муниципальных нужд</v>
      </c>
      <c r="B822" s="55" t="s">
        <v>45</v>
      </c>
      <c r="C822" s="8" t="s">
        <v>242</v>
      </c>
      <c r="D822" s="8" t="s">
        <v>234</v>
      </c>
      <c r="E822" s="82">
        <v>200</v>
      </c>
      <c r="F822" s="7">
        <f t="shared" si="140"/>
        <v>1500</v>
      </c>
      <c r="G822" s="7">
        <f t="shared" si="140"/>
        <v>0</v>
      </c>
      <c r="H822" s="43">
        <f t="shared" si="138"/>
        <v>1500</v>
      </c>
      <c r="I822" s="7">
        <f t="shared" si="140"/>
        <v>0</v>
      </c>
      <c r="J822" s="43">
        <f t="shared" si="136"/>
        <v>1500</v>
      </c>
    </row>
    <row r="823" spans="1:10" ht="33">
      <c r="A823" s="41" t="str">
        <f ca="1">IF(ISERROR(MATCH(E823,Код_КВР,0)),"",INDIRECT(ADDRESS(MATCH(E823,Код_КВР,0)+1,2,,,"КВР")))</f>
        <v>Иные закупки товаров, работ и услуг для обеспечения муниципальных нужд</v>
      </c>
      <c r="B823" s="55" t="s">
        <v>45</v>
      </c>
      <c r="C823" s="8" t="s">
        <v>242</v>
      </c>
      <c r="D823" s="8" t="s">
        <v>234</v>
      </c>
      <c r="E823" s="82">
        <v>240</v>
      </c>
      <c r="F823" s="7">
        <f t="shared" si="140"/>
        <v>1500</v>
      </c>
      <c r="G823" s="7">
        <f t="shared" si="140"/>
        <v>0</v>
      </c>
      <c r="H823" s="43">
        <f t="shared" si="138"/>
        <v>1500</v>
      </c>
      <c r="I823" s="7">
        <f t="shared" si="140"/>
        <v>0</v>
      </c>
      <c r="J823" s="43">
        <f t="shared" si="136"/>
        <v>1500</v>
      </c>
    </row>
    <row r="824" spans="1:10" ht="33">
      <c r="A824" s="41" t="str">
        <f ca="1">IF(ISERROR(MATCH(E824,Код_КВР,0)),"",INDIRECT(ADDRESS(MATCH(E824,Код_КВР,0)+1,2,,,"КВР")))</f>
        <v xml:space="preserve">Прочая закупка товаров, работ и услуг для обеспечения муниципальных нужд         </v>
      </c>
      <c r="B824" s="55" t="s">
        <v>45</v>
      </c>
      <c r="C824" s="8" t="s">
        <v>242</v>
      </c>
      <c r="D824" s="8" t="s">
        <v>234</v>
      </c>
      <c r="E824" s="82">
        <v>244</v>
      </c>
      <c r="F824" s="7">
        <f>'прил.5'!G434</f>
        <v>1500</v>
      </c>
      <c r="G824" s="7">
        <f>'прил.5'!H434</f>
        <v>0</v>
      </c>
      <c r="H824" s="43">
        <f t="shared" si="138"/>
        <v>1500</v>
      </c>
      <c r="I824" s="7">
        <f>'прил.5'!J434</f>
        <v>0</v>
      </c>
      <c r="J824" s="43">
        <f t="shared" si="136"/>
        <v>1500</v>
      </c>
    </row>
    <row r="825" spans="1:10" ht="33">
      <c r="A825" s="41" t="str">
        <f ca="1">IF(ISERROR(MATCH(B825,Код_КЦСР,0)),"",INDIRECT(ADDRESS(MATCH(B825,Код_КЦСР,0)+1,2,,,"КЦСР")))</f>
        <v>Муниципальная программа «Развитие городского общественного транспорта» на 2014-2016 годы</v>
      </c>
      <c r="B825" s="55" t="s">
        <v>47</v>
      </c>
      <c r="C825" s="8"/>
      <c r="D825" s="1"/>
      <c r="E825" s="82"/>
      <c r="F825" s="7">
        <f aca="true" t="shared" si="141" ref="F825:I830">F826</f>
        <v>18724.9</v>
      </c>
      <c r="G825" s="7">
        <f t="shared" si="141"/>
        <v>0</v>
      </c>
      <c r="H825" s="43">
        <f t="shared" si="138"/>
        <v>18724.9</v>
      </c>
      <c r="I825" s="7">
        <f t="shared" si="141"/>
        <v>0</v>
      </c>
      <c r="J825" s="43">
        <f t="shared" si="136"/>
        <v>18724.9</v>
      </c>
    </row>
    <row r="826" spans="1:10" ht="12.75">
      <c r="A826" s="41" t="str">
        <f ca="1">IF(ISERROR(MATCH(B826,Код_КЦСР,0)),"",INDIRECT(ADDRESS(MATCH(B826,Код_КЦСР,0)+1,2,,,"КЦСР")))</f>
        <v>Приобретение автобусов в муниципальную собственность</v>
      </c>
      <c r="B826" s="55" t="s">
        <v>49</v>
      </c>
      <c r="C826" s="8"/>
      <c r="D826" s="1"/>
      <c r="E826" s="82"/>
      <c r="F826" s="7">
        <f t="shared" si="141"/>
        <v>18724.9</v>
      </c>
      <c r="G826" s="7">
        <f t="shared" si="141"/>
        <v>0</v>
      </c>
      <c r="H826" s="43">
        <f t="shared" si="138"/>
        <v>18724.9</v>
      </c>
      <c r="I826" s="7">
        <f t="shared" si="141"/>
        <v>0</v>
      </c>
      <c r="J826" s="43">
        <f t="shared" si="136"/>
        <v>18724.9</v>
      </c>
    </row>
    <row r="827" spans="1:10" ht="12.75">
      <c r="A827" s="41" t="str">
        <f ca="1">IF(ISERROR(MATCH(C827,Код_Раздел,0)),"",INDIRECT(ADDRESS(MATCH(C827,Код_Раздел,0)+1,2,,,"Раздел")))</f>
        <v>Национальная экономика</v>
      </c>
      <c r="B827" s="55" t="s">
        <v>49</v>
      </c>
      <c r="C827" s="8" t="s">
        <v>237</v>
      </c>
      <c r="D827" s="1"/>
      <c r="E827" s="82"/>
      <c r="F827" s="7">
        <f t="shared" si="141"/>
        <v>18724.9</v>
      </c>
      <c r="G827" s="7">
        <f t="shared" si="141"/>
        <v>0</v>
      </c>
      <c r="H827" s="43">
        <f t="shared" si="138"/>
        <v>18724.9</v>
      </c>
      <c r="I827" s="7">
        <f t="shared" si="141"/>
        <v>0</v>
      </c>
      <c r="J827" s="43">
        <f t="shared" si="136"/>
        <v>18724.9</v>
      </c>
    </row>
    <row r="828" spans="1:10" ht="12.75">
      <c r="A828" s="12" t="s">
        <v>385</v>
      </c>
      <c r="B828" s="55" t="s">
        <v>49</v>
      </c>
      <c r="C828" s="8" t="s">
        <v>237</v>
      </c>
      <c r="D828" s="8" t="s">
        <v>243</v>
      </c>
      <c r="E828" s="82"/>
      <c r="F828" s="7">
        <f t="shared" si="141"/>
        <v>18724.9</v>
      </c>
      <c r="G828" s="7">
        <f t="shared" si="141"/>
        <v>0</v>
      </c>
      <c r="H828" s="43">
        <f t="shared" si="138"/>
        <v>18724.9</v>
      </c>
      <c r="I828" s="7">
        <f t="shared" si="141"/>
        <v>0</v>
      </c>
      <c r="J828" s="43">
        <f t="shared" si="136"/>
        <v>18724.9</v>
      </c>
    </row>
    <row r="829" spans="1:10" ht="12.75">
      <c r="A829" s="41" t="str">
        <f ca="1">IF(ISERROR(MATCH(E829,Код_КВР,0)),"",INDIRECT(ADDRESS(MATCH(E829,Код_КВР,0)+1,2,,,"КВР")))</f>
        <v>Закупка товаров, работ и услуг для муниципальных нужд</v>
      </c>
      <c r="B829" s="55" t="s">
        <v>49</v>
      </c>
      <c r="C829" s="8" t="s">
        <v>237</v>
      </c>
      <c r="D829" s="8" t="s">
        <v>243</v>
      </c>
      <c r="E829" s="82">
        <v>200</v>
      </c>
      <c r="F829" s="7">
        <f t="shared" si="141"/>
        <v>18724.9</v>
      </c>
      <c r="G829" s="7">
        <f t="shared" si="141"/>
        <v>0</v>
      </c>
      <c r="H829" s="43">
        <f t="shared" si="138"/>
        <v>18724.9</v>
      </c>
      <c r="I829" s="7">
        <f t="shared" si="141"/>
        <v>0</v>
      </c>
      <c r="J829" s="43">
        <f t="shared" si="136"/>
        <v>18724.9</v>
      </c>
    </row>
    <row r="830" spans="1:10" ht="33">
      <c r="A830" s="41" t="str">
        <f ca="1">IF(ISERROR(MATCH(E830,Код_КВР,0)),"",INDIRECT(ADDRESS(MATCH(E830,Код_КВР,0)+1,2,,,"КВР")))</f>
        <v>Иные закупки товаров, работ и услуг для обеспечения муниципальных нужд</v>
      </c>
      <c r="B830" s="55" t="s">
        <v>49</v>
      </c>
      <c r="C830" s="8" t="s">
        <v>237</v>
      </c>
      <c r="D830" s="8" t="s">
        <v>243</v>
      </c>
      <c r="E830" s="82">
        <v>240</v>
      </c>
      <c r="F830" s="7">
        <f t="shared" si="141"/>
        <v>18724.9</v>
      </c>
      <c r="G830" s="7">
        <f t="shared" si="141"/>
        <v>0</v>
      </c>
      <c r="H830" s="43">
        <f t="shared" si="138"/>
        <v>18724.9</v>
      </c>
      <c r="I830" s="7">
        <f t="shared" si="141"/>
        <v>0</v>
      </c>
      <c r="J830" s="43">
        <f t="shared" si="136"/>
        <v>18724.9</v>
      </c>
    </row>
    <row r="831" spans="1:10" ht="33">
      <c r="A831" s="41" t="str">
        <f ca="1">IF(ISERROR(MATCH(E831,Код_КВР,0)),"",INDIRECT(ADDRESS(MATCH(E831,Код_КВР,0)+1,2,,,"КВР")))</f>
        <v xml:space="preserve">Прочая закупка товаров, работ и услуг для обеспечения муниципальных нужд         </v>
      </c>
      <c r="B831" s="55" t="s">
        <v>49</v>
      </c>
      <c r="C831" s="8" t="s">
        <v>237</v>
      </c>
      <c r="D831" s="8" t="s">
        <v>243</v>
      </c>
      <c r="E831" s="82">
        <v>244</v>
      </c>
      <c r="F831" s="7">
        <f>'прил.5'!G1273</f>
        <v>18724.9</v>
      </c>
      <c r="G831" s="7">
        <f>'прил.5'!H1273</f>
        <v>0</v>
      </c>
      <c r="H831" s="43">
        <f t="shared" si="138"/>
        <v>18724.9</v>
      </c>
      <c r="I831" s="7">
        <f>'прил.5'!J1273</f>
        <v>0</v>
      </c>
      <c r="J831" s="43">
        <f t="shared" si="136"/>
        <v>18724.9</v>
      </c>
    </row>
    <row r="832" spans="1:10" ht="33">
      <c r="A832" s="41" t="str">
        <f ca="1">IF(ISERROR(MATCH(B832,Код_КЦСР,0)),"",INDIRECT(ADDRESS(MATCH(B832,Код_КЦСР,0)+1,2,,,"КЦСР")))</f>
        <v>Муниципальная программа «Реализация градостроительной политики города Череповца на 2014-2022 годы»</v>
      </c>
      <c r="B832" s="55" t="s">
        <v>51</v>
      </c>
      <c r="C832" s="8"/>
      <c r="D832" s="1"/>
      <c r="E832" s="82"/>
      <c r="F832" s="7">
        <f>F833+F839</f>
        <v>8645.8</v>
      </c>
      <c r="G832" s="7">
        <f>G833+G839</f>
        <v>0</v>
      </c>
      <c r="H832" s="43">
        <f t="shared" si="138"/>
        <v>8645.8</v>
      </c>
      <c r="I832" s="7">
        <f>I833+I839</f>
        <v>0</v>
      </c>
      <c r="J832" s="43">
        <f t="shared" si="136"/>
        <v>8645.8</v>
      </c>
    </row>
    <row r="833" spans="1:10" ht="33">
      <c r="A833" s="41" t="str">
        <f ca="1">IF(ISERROR(MATCH(B833,Код_КЦСР,0)),"",INDIRECT(ADDRESS(MATCH(B833,Код_КЦСР,0)+1,2,,,"КЦСР")))</f>
        <v>Обеспечение подготовки градостроительной документации и нормативно-правовых актов</v>
      </c>
      <c r="B833" s="55" t="s">
        <v>53</v>
      </c>
      <c r="C833" s="8"/>
      <c r="D833" s="1"/>
      <c r="E833" s="82"/>
      <c r="F833" s="7">
        <f aca="true" t="shared" si="142" ref="F833:I837">F834</f>
        <v>7401</v>
      </c>
      <c r="G833" s="7">
        <f t="shared" si="142"/>
        <v>0</v>
      </c>
      <c r="H833" s="43">
        <f t="shared" si="138"/>
        <v>7401</v>
      </c>
      <c r="I833" s="7">
        <f t="shared" si="142"/>
        <v>0</v>
      </c>
      <c r="J833" s="43">
        <f t="shared" si="136"/>
        <v>7401</v>
      </c>
    </row>
    <row r="834" spans="1:10" ht="12.75">
      <c r="A834" s="41" t="str">
        <f ca="1">IF(ISERROR(MATCH(C834,Код_Раздел,0)),"",INDIRECT(ADDRESS(MATCH(C834,Код_Раздел,0)+1,2,,,"Раздел")))</f>
        <v>Национальная экономика</v>
      </c>
      <c r="B834" s="55" t="s">
        <v>53</v>
      </c>
      <c r="C834" s="8" t="s">
        <v>237</v>
      </c>
      <c r="D834" s="1"/>
      <c r="E834" s="82"/>
      <c r="F834" s="7">
        <f t="shared" si="142"/>
        <v>7401</v>
      </c>
      <c r="G834" s="7">
        <f t="shared" si="142"/>
        <v>0</v>
      </c>
      <c r="H834" s="43">
        <f t="shared" si="138"/>
        <v>7401</v>
      </c>
      <c r="I834" s="7">
        <f t="shared" si="142"/>
        <v>0</v>
      </c>
      <c r="J834" s="43">
        <f t="shared" si="136"/>
        <v>7401</v>
      </c>
    </row>
    <row r="835" spans="1:10" ht="12.75">
      <c r="A835" s="10" t="s">
        <v>258</v>
      </c>
      <c r="B835" s="55" t="s">
        <v>53</v>
      </c>
      <c r="C835" s="8" t="s">
        <v>237</v>
      </c>
      <c r="D835" s="8" t="s">
        <v>217</v>
      </c>
      <c r="E835" s="82"/>
      <c r="F835" s="7">
        <f t="shared" si="142"/>
        <v>7401</v>
      </c>
      <c r="G835" s="7">
        <f t="shared" si="142"/>
        <v>0</v>
      </c>
      <c r="H835" s="43">
        <f t="shared" si="138"/>
        <v>7401</v>
      </c>
      <c r="I835" s="7">
        <f t="shared" si="142"/>
        <v>0</v>
      </c>
      <c r="J835" s="43">
        <f t="shared" si="136"/>
        <v>7401</v>
      </c>
    </row>
    <row r="836" spans="1:10" ht="12.75">
      <c r="A836" s="41" t="str">
        <f ca="1">IF(ISERROR(MATCH(E836,Код_КВР,0)),"",INDIRECT(ADDRESS(MATCH(E836,Код_КВР,0)+1,2,,,"КВР")))</f>
        <v>Закупка товаров, работ и услуг для муниципальных нужд</v>
      </c>
      <c r="B836" s="55" t="s">
        <v>53</v>
      </c>
      <c r="C836" s="8" t="s">
        <v>237</v>
      </c>
      <c r="D836" s="8" t="s">
        <v>217</v>
      </c>
      <c r="E836" s="82">
        <v>200</v>
      </c>
      <c r="F836" s="7">
        <f t="shared" si="142"/>
        <v>7401</v>
      </c>
      <c r="G836" s="7">
        <f t="shared" si="142"/>
        <v>0</v>
      </c>
      <c r="H836" s="43">
        <f t="shared" si="138"/>
        <v>7401</v>
      </c>
      <c r="I836" s="7">
        <f t="shared" si="142"/>
        <v>0</v>
      </c>
      <c r="J836" s="43">
        <f t="shared" si="136"/>
        <v>7401</v>
      </c>
    </row>
    <row r="837" spans="1:10" ht="33">
      <c r="A837" s="41" t="str">
        <f ca="1">IF(ISERROR(MATCH(E837,Код_КВР,0)),"",INDIRECT(ADDRESS(MATCH(E837,Код_КВР,0)+1,2,,,"КВР")))</f>
        <v>Иные закупки товаров, работ и услуг для обеспечения муниципальных нужд</v>
      </c>
      <c r="B837" s="55" t="s">
        <v>53</v>
      </c>
      <c r="C837" s="8" t="s">
        <v>237</v>
      </c>
      <c r="D837" s="8" t="s">
        <v>217</v>
      </c>
      <c r="E837" s="82">
        <v>240</v>
      </c>
      <c r="F837" s="7">
        <f t="shared" si="142"/>
        <v>7401</v>
      </c>
      <c r="G837" s="7">
        <f t="shared" si="142"/>
        <v>0</v>
      </c>
      <c r="H837" s="43">
        <f t="shared" si="138"/>
        <v>7401</v>
      </c>
      <c r="I837" s="7">
        <f t="shared" si="142"/>
        <v>0</v>
      </c>
      <c r="J837" s="43">
        <f t="shared" si="136"/>
        <v>7401</v>
      </c>
    </row>
    <row r="838" spans="1:10" ht="33">
      <c r="A838" s="41" t="str">
        <f ca="1">IF(ISERROR(MATCH(E838,Код_КВР,0)),"",INDIRECT(ADDRESS(MATCH(E838,Код_КВР,0)+1,2,,,"КВР")))</f>
        <v xml:space="preserve">Прочая закупка товаров, работ и услуг для обеспечения муниципальных нужд         </v>
      </c>
      <c r="B838" s="55" t="s">
        <v>53</v>
      </c>
      <c r="C838" s="8" t="s">
        <v>237</v>
      </c>
      <c r="D838" s="8" t="s">
        <v>217</v>
      </c>
      <c r="E838" s="82">
        <v>244</v>
      </c>
      <c r="F838" s="7">
        <f>'прил.5'!G500</f>
        <v>7401</v>
      </c>
      <c r="G838" s="7">
        <f>'прил.5'!H500</f>
        <v>0</v>
      </c>
      <c r="H838" s="43">
        <f t="shared" si="138"/>
        <v>7401</v>
      </c>
      <c r="I838" s="7">
        <f>'прил.5'!J500</f>
        <v>0</v>
      </c>
      <c r="J838" s="43">
        <f t="shared" si="136"/>
        <v>7401</v>
      </c>
    </row>
    <row r="839" spans="1:10" ht="33">
      <c r="A839" s="41" t="str">
        <f ca="1">IF(ISERROR(MATCH(B839,Код_КЦСР,0)),"",INDIRECT(ADDRESS(MATCH(B839,Код_КЦСР,0)+1,2,,,"КЦСР")))</f>
        <v>Создание условий для формирования комфортной городской среды</v>
      </c>
      <c r="B839" s="55" t="s">
        <v>55</v>
      </c>
      <c r="C839" s="8"/>
      <c r="D839" s="1"/>
      <c r="E839" s="82"/>
      <c r="F839" s="7">
        <f aca="true" t="shared" si="143" ref="F839:I843">F840</f>
        <v>1244.8</v>
      </c>
      <c r="G839" s="7">
        <f t="shared" si="143"/>
        <v>0</v>
      </c>
      <c r="H839" s="43">
        <f t="shared" si="138"/>
        <v>1244.8</v>
      </c>
      <c r="I839" s="7">
        <f t="shared" si="143"/>
        <v>0</v>
      </c>
      <c r="J839" s="43">
        <f t="shared" si="136"/>
        <v>1244.8</v>
      </c>
    </row>
    <row r="840" spans="1:10" ht="12.75">
      <c r="A840" s="41" t="str">
        <f ca="1">IF(ISERROR(MATCH(C840,Код_Раздел,0)),"",INDIRECT(ADDRESS(MATCH(C840,Код_Раздел,0)+1,2,,,"Раздел")))</f>
        <v>Национальная экономика</v>
      </c>
      <c r="B840" s="55" t="s">
        <v>55</v>
      </c>
      <c r="C840" s="8" t="s">
        <v>237</v>
      </c>
      <c r="D840" s="1"/>
      <c r="E840" s="82"/>
      <c r="F840" s="7">
        <f t="shared" si="143"/>
        <v>1244.8</v>
      </c>
      <c r="G840" s="7">
        <f t="shared" si="143"/>
        <v>0</v>
      </c>
      <c r="H840" s="43">
        <f t="shared" si="138"/>
        <v>1244.8</v>
      </c>
      <c r="I840" s="7">
        <f t="shared" si="143"/>
        <v>0</v>
      </c>
      <c r="J840" s="43">
        <f t="shared" si="136"/>
        <v>1244.8</v>
      </c>
    </row>
    <row r="841" spans="1:10" ht="12.75">
      <c r="A841" s="10" t="s">
        <v>258</v>
      </c>
      <c r="B841" s="55" t="s">
        <v>55</v>
      </c>
      <c r="C841" s="8" t="s">
        <v>237</v>
      </c>
      <c r="D841" s="8" t="s">
        <v>217</v>
      </c>
      <c r="E841" s="82"/>
      <c r="F841" s="7">
        <f t="shared" si="143"/>
        <v>1244.8</v>
      </c>
      <c r="G841" s="7">
        <f t="shared" si="143"/>
        <v>0</v>
      </c>
      <c r="H841" s="43">
        <f t="shared" si="138"/>
        <v>1244.8</v>
      </c>
      <c r="I841" s="7">
        <f t="shared" si="143"/>
        <v>0</v>
      </c>
      <c r="J841" s="43">
        <f t="shared" si="136"/>
        <v>1244.8</v>
      </c>
    </row>
    <row r="842" spans="1:10" ht="12.75">
      <c r="A842" s="41" t="str">
        <f ca="1">IF(ISERROR(MATCH(E842,Код_КВР,0)),"",INDIRECT(ADDRESS(MATCH(E842,Код_КВР,0)+1,2,,,"КВР")))</f>
        <v>Закупка товаров, работ и услуг для муниципальных нужд</v>
      </c>
      <c r="B842" s="55" t="s">
        <v>55</v>
      </c>
      <c r="C842" s="8" t="s">
        <v>237</v>
      </c>
      <c r="D842" s="8" t="s">
        <v>217</v>
      </c>
      <c r="E842" s="82">
        <v>200</v>
      </c>
      <c r="F842" s="7">
        <f t="shared" si="143"/>
        <v>1244.8</v>
      </c>
      <c r="G842" s="7">
        <f t="shared" si="143"/>
        <v>0</v>
      </c>
      <c r="H842" s="43">
        <f t="shared" si="138"/>
        <v>1244.8</v>
      </c>
      <c r="I842" s="7">
        <f t="shared" si="143"/>
        <v>0</v>
      </c>
      <c r="J842" s="43">
        <f t="shared" si="136"/>
        <v>1244.8</v>
      </c>
    </row>
    <row r="843" spans="1:10" ht="33">
      <c r="A843" s="41" t="str">
        <f ca="1">IF(ISERROR(MATCH(E843,Код_КВР,0)),"",INDIRECT(ADDRESS(MATCH(E843,Код_КВР,0)+1,2,,,"КВР")))</f>
        <v>Иные закупки товаров, работ и услуг для обеспечения муниципальных нужд</v>
      </c>
      <c r="B843" s="55" t="s">
        <v>55</v>
      </c>
      <c r="C843" s="8" t="s">
        <v>237</v>
      </c>
      <c r="D843" s="8" t="s">
        <v>217</v>
      </c>
      <c r="E843" s="82">
        <v>240</v>
      </c>
      <c r="F843" s="7">
        <f t="shared" si="143"/>
        <v>1244.8</v>
      </c>
      <c r="G843" s="7">
        <f t="shared" si="143"/>
        <v>0</v>
      </c>
      <c r="H843" s="43">
        <f t="shared" si="138"/>
        <v>1244.8</v>
      </c>
      <c r="I843" s="7">
        <f t="shared" si="143"/>
        <v>0</v>
      </c>
      <c r="J843" s="43">
        <f t="shared" si="136"/>
        <v>1244.8</v>
      </c>
    </row>
    <row r="844" spans="1:10" ht="33">
      <c r="A844" s="41" t="str">
        <f ca="1">IF(ISERROR(MATCH(E844,Код_КВР,0)),"",INDIRECT(ADDRESS(MATCH(E844,Код_КВР,0)+1,2,,,"КВР")))</f>
        <v xml:space="preserve">Прочая закупка товаров, работ и услуг для обеспечения муниципальных нужд         </v>
      </c>
      <c r="B844" s="55" t="s">
        <v>55</v>
      </c>
      <c r="C844" s="8" t="s">
        <v>237</v>
      </c>
      <c r="D844" s="8" t="s">
        <v>217</v>
      </c>
      <c r="E844" s="82">
        <v>244</v>
      </c>
      <c r="F844" s="7">
        <f>'прил.5'!G504</f>
        <v>1244.8</v>
      </c>
      <c r="G844" s="7">
        <f>'прил.5'!H504</f>
        <v>0</v>
      </c>
      <c r="H844" s="43">
        <f t="shared" si="138"/>
        <v>1244.8</v>
      </c>
      <c r="I844" s="7">
        <f>'прил.5'!J504</f>
        <v>0</v>
      </c>
      <c r="J844" s="43">
        <f t="shared" si="136"/>
        <v>1244.8</v>
      </c>
    </row>
    <row r="845" spans="1:10" ht="33">
      <c r="A845" s="41" t="str">
        <f ca="1">IF(ISERROR(MATCH(B845,Код_КЦСР,0)),"",INDIRECT(ADDRESS(MATCH(B845,Код_КЦСР,0)+1,2,,,"КЦСР")))</f>
        <v>Муниципальная программа «Развитие жилищно-коммунального хозяйства города Череповца» на 2014-2018 годы</v>
      </c>
      <c r="B845" s="55" t="s">
        <v>56</v>
      </c>
      <c r="C845" s="8"/>
      <c r="D845" s="1"/>
      <c r="E845" s="82"/>
      <c r="F845" s="7">
        <f>F846+F890</f>
        <v>726507.2000000001</v>
      </c>
      <c r="G845" s="7">
        <f>G846+G890</f>
        <v>51383.6</v>
      </c>
      <c r="H845" s="43">
        <f t="shared" si="138"/>
        <v>777890.8</v>
      </c>
      <c r="I845" s="7">
        <f>I846+I890</f>
        <v>-898.9000000000001</v>
      </c>
      <c r="J845" s="43">
        <f t="shared" si="136"/>
        <v>776991.9</v>
      </c>
    </row>
    <row r="846" spans="1:10" ht="12.75">
      <c r="A846" s="41" t="str">
        <f ca="1">IF(ISERROR(MATCH(B846,Код_КЦСР,0)),"",INDIRECT(ADDRESS(MATCH(B846,Код_КЦСР,0)+1,2,,,"КЦСР")))</f>
        <v>Развитие благоустройства города</v>
      </c>
      <c r="B846" s="55" t="s">
        <v>57</v>
      </c>
      <c r="C846" s="8"/>
      <c r="D846" s="1"/>
      <c r="E846" s="82"/>
      <c r="F846" s="7">
        <f>F847+F855+F867+F878+F884</f>
        <v>718826.4</v>
      </c>
      <c r="G846" s="7">
        <f>G847+G855+G867+G878+G884</f>
        <v>51383.6</v>
      </c>
      <c r="H846" s="43">
        <f t="shared" si="138"/>
        <v>770210</v>
      </c>
      <c r="I846" s="7">
        <f>I847+I855+I867+I878+I884</f>
        <v>-898.9000000000001</v>
      </c>
      <c r="J846" s="43">
        <f t="shared" si="136"/>
        <v>769311.1</v>
      </c>
    </row>
    <row r="847" spans="1:10" ht="33">
      <c r="A847" s="41" t="str">
        <f ca="1">IF(ISERROR(MATCH(B847,Код_КЦСР,0)),"",INDIRECT(ADDRESS(MATCH(B847,Код_КЦСР,0)+1,2,,,"КЦСР")))</f>
        <v>Мероприятия по благоустройству и повышению внешней привлекательности города</v>
      </c>
      <c r="B847" s="55" t="s">
        <v>59</v>
      </c>
      <c r="C847" s="8"/>
      <c r="D847" s="1"/>
      <c r="E847" s="82"/>
      <c r="F847" s="7">
        <f>F848</f>
        <v>136626.2</v>
      </c>
      <c r="G847" s="7">
        <f>G848</f>
        <v>0</v>
      </c>
      <c r="H847" s="43">
        <f t="shared" si="138"/>
        <v>136626.2</v>
      </c>
      <c r="I847" s="7">
        <f>I848</f>
        <v>-898.9000000000001</v>
      </c>
      <c r="J847" s="43">
        <f t="shared" si="136"/>
        <v>135727.30000000002</v>
      </c>
    </row>
    <row r="848" spans="1:10" ht="12.75">
      <c r="A848" s="41" t="str">
        <f ca="1">IF(ISERROR(MATCH(C848,Код_Раздел,0)),"",INDIRECT(ADDRESS(MATCH(C848,Код_Раздел,0)+1,2,,,"Раздел")))</f>
        <v>Жилищно-коммунальное хозяйство</v>
      </c>
      <c r="B848" s="55" t="s">
        <v>59</v>
      </c>
      <c r="C848" s="8" t="s">
        <v>242</v>
      </c>
      <c r="D848" s="1"/>
      <c r="E848" s="82"/>
      <c r="F848" s="7">
        <f>F849</f>
        <v>136626.2</v>
      </c>
      <c r="G848" s="7">
        <f>G849</f>
        <v>0</v>
      </c>
      <c r="H848" s="43">
        <f t="shared" si="138"/>
        <v>136626.2</v>
      </c>
      <c r="I848" s="7">
        <f>I849</f>
        <v>-898.9000000000001</v>
      </c>
      <c r="J848" s="43">
        <f t="shared" si="136"/>
        <v>135727.30000000002</v>
      </c>
    </row>
    <row r="849" spans="1:10" ht="12.75">
      <c r="A849" s="13" t="s">
        <v>273</v>
      </c>
      <c r="B849" s="55" t="s">
        <v>59</v>
      </c>
      <c r="C849" s="8" t="s">
        <v>242</v>
      </c>
      <c r="D849" s="8" t="s">
        <v>236</v>
      </c>
      <c r="E849" s="82"/>
      <c r="F849" s="7">
        <f>F850+F853</f>
        <v>136626.2</v>
      </c>
      <c r="G849" s="7">
        <f>G850+G853</f>
        <v>0</v>
      </c>
      <c r="H849" s="43">
        <f t="shared" si="138"/>
        <v>136626.2</v>
      </c>
      <c r="I849" s="7">
        <f>I850+I853</f>
        <v>-898.9000000000001</v>
      </c>
      <c r="J849" s="43">
        <f t="shared" si="136"/>
        <v>135727.30000000002</v>
      </c>
    </row>
    <row r="850" spans="1:10" ht="12.75">
      <c r="A850" s="41" t="str">
        <f ca="1">IF(ISERROR(MATCH(E850,Код_КВР,0)),"",INDIRECT(ADDRESS(MATCH(E850,Код_КВР,0)+1,2,,,"КВР")))</f>
        <v>Закупка товаров, работ и услуг для муниципальных нужд</v>
      </c>
      <c r="B850" s="55" t="s">
        <v>59</v>
      </c>
      <c r="C850" s="8" t="s">
        <v>242</v>
      </c>
      <c r="D850" s="8" t="s">
        <v>236</v>
      </c>
      <c r="E850" s="82">
        <v>200</v>
      </c>
      <c r="F850" s="7">
        <f>F851</f>
        <v>104444.7</v>
      </c>
      <c r="G850" s="7">
        <f>G851</f>
        <v>0</v>
      </c>
      <c r="H850" s="43">
        <f t="shared" si="138"/>
        <v>104444.7</v>
      </c>
      <c r="I850" s="7">
        <f>I851</f>
        <v>286.2</v>
      </c>
      <c r="J850" s="43">
        <f t="shared" si="136"/>
        <v>104730.9</v>
      </c>
    </row>
    <row r="851" spans="1:10" ht="33">
      <c r="A851" s="41" t="str">
        <f ca="1">IF(ISERROR(MATCH(E851,Код_КВР,0)),"",INDIRECT(ADDRESS(MATCH(E851,Код_КВР,0)+1,2,,,"КВР")))</f>
        <v>Иные закупки товаров, работ и услуг для обеспечения муниципальных нужд</v>
      </c>
      <c r="B851" s="55" t="s">
        <v>59</v>
      </c>
      <c r="C851" s="8" t="s">
        <v>242</v>
      </c>
      <c r="D851" s="8" t="s">
        <v>236</v>
      </c>
      <c r="E851" s="82">
        <v>240</v>
      </c>
      <c r="F851" s="7">
        <f>F852</f>
        <v>104444.7</v>
      </c>
      <c r="G851" s="7">
        <f>G852</f>
        <v>0</v>
      </c>
      <c r="H851" s="43">
        <f t="shared" si="138"/>
        <v>104444.7</v>
      </c>
      <c r="I851" s="7">
        <f>I852</f>
        <v>286.2</v>
      </c>
      <c r="J851" s="43">
        <f t="shared" si="136"/>
        <v>104730.9</v>
      </c>
    </row>
    <row r="852" spans="1:10" ht="33">
      <c r="A852" s="41" t="str">
        <f ca="1">IF(ISERROR(MATCH(E852,Код_КВР,0)),"",INDIRECT(ADDRESS(MATCH(E852,Код_КВР,0)+1,2,,,"КВР")))</f>
        <v xml:space="preserve">Прочая закупка товаров, работ и услуг для обеспечения муниципальных нужд         </v>
      </c>
      <c r="B852" s="55" t="s">
        <v>59</v>
      </c>
      <c r="C852" s="8" t="s">
        <v>242</v>
      </c>
      <c r="D852" s="8" t="s">
        <v>236</v>
      </c>
      <c r="E852" s="82">
        <v>244</v>
      </c>
      <c r="F852" s="7">
        <f>'прил.5'!G451</f>
        <v>104444.7</v>
      </c>
      <c r="G852" s="7">
        <f>'прил.5'!H451</f>
        <v>0</v>
      </c>
      <c r="H852" s="43">
        <f t="shared" si="138"/>
        <v>104444.7</v>
      </c>
      <c r="I852" s="7">
        <f>'прил.5'!J451</f>
        <v>286.2</v>
      </c>
      <c r="J852" s="43">
        <f t="shared" si="136"/>
        <v>104730.9</v>
      </c>
    </row>
    <row r="853" spans="1:10" ht="12.75">
      <c r="A853" s="41" t="str">
        <f ca="1">IF(ISERROR(MATCH(E853,Код_КВР,0)),"",INDIRECT(ADDRESS(MATCH(E853,Код_КВР,0)+1,2,,,"КВР")))</f>
        <v>Иные бюджетные ассигнования</v>
      </c>
      <c r="B853" s="55" t="s">
        <v>59</v>
      </c>
      <c r="C853" s="8" t="s">
        <v>242</v>
      </c>
      <c r="D853" s="8" t="s">
        <v>236</v>
      </c>
      <c r="E853" s="82">
        <v>800</v>
      </c>
      <c r="F853" s="7">
        <f>F854</f>
        <v>32181.5</v>
      </c>
      <c r="G853" s="7">
        <f>G854</f>
        <v>0</v>
      </c>
      <c r="H853" s="43">
        <f t="shared" si="138"/>
        <v>32181.5</v>
      </c>
      <c r="I853" s="7">
        <f>I854</f>
        <v>-1185.1000000000001</v>
      </c>
      <c r="J853" s="43">
        <f t="shared" si="136"/>
        <v>30996.4</v>
      </c>
    </row>
    <row r="854" spans="1:10" ht="49.5">
      <c r="A854" s="41" t="str">
        <f ca="1">IF(ISERROR(MATCH(E854,Код_КВР,0)),"",INDIRECT(ADDRESS(MATCH(E854,Код_КВР,0)+1,2,,,"КВР")))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854" s="55" t="s">
        <v>59</v>
      </c>
      <c r="C854" s="8" t="s">
        <v>242</v>
      </c>
      <c r="D854" s="8" t="s">
        <v>236</v>
      </c>
      <c r="E854" s="82">
        <v>810</v>
      </c>
      <c r="F854" s="7">
        <f>'прил.5'!G453</f>
        <v>32181.5</v>
      </c>
      <c r="G854" s="7">
        <f>'прил.5'!H453</f>
        <v>0</v>
      </c>
      <c r="H854" s="43">
        <f t="shared" si="138"/>
        <v>32181.5</v>
      </c>
      <c r="I854" s="7">
        <f>'прил.5'!J453</f>
        <v>-1185.1000000000001</v>
      </c>
      <c r="J854" s="43">
        <f t="shared" si="136"/>
        <v>30996.4</v>
      </c>
    </row>
    <row r="855" spans="1:10" ht="33">
      <c r="A855" s="41" t="str">
        <f ca="1">IF(ISERROR(MATCH(B855,Код_КЦСР,0)),"",INDIRECT(ADDRESS(MATCH(B855,Код_КЦСР,0)+1,2,,,"КЦСР")))</f>
        <v>Мероприятия по содержанию и ремонту улично-дорожной  сети города</v>
      </c>
      <c r="B855" s="55" t="s">
        <v>61</v>
      </c>
      <c r="C855" s="8"/>
      <c r="D855" s="1"/>
      <c r="E855" s="82"/>
      <c r="F855" s="7">
        <f>F856</f>
        <v>352239.7</v>
      </c>
      <c r="G855" s="7">
        <f>G856</f>
        <v>51383.6</v>
      </c>
      <c r="H855" s="43">
        <f t="shared" si="138"/>
        <v>403623.3</v>
      </c>
      <c r="I855" s="7">
        <f>I856</f>
        <v>0</v>
      </c>
      <c r="J855" s="43">
        <f aca="true" t="shared" si="144" ref="J855:J918">H855+I855</f>
        <v>403623.3</v>
      </c>
    </row>
    <row r="856" spans="1:10" ht="12.75">
      <c r="A856" s="41" t="str">
        <f ca="1">IF(ISERROR(MATCH(C856,Код_Раздел,0)),"",INDIRECT(ADDRESS(MATCH(C856,Код_Раздел,0)+1,2,,,"Раздел")))</f>
        <v>Национальная экономика</v>
      </c>
      <c r="B856" s="55" t="s">
        <v>61</v>
      </c>
      <c r="C856" s="8" t="s">
        <v>237</v>
      </c>
      <c r="D856" s="1"/>
      <c r="E856" s="82"/>
      <c r="F856" s="7">
        <f>F857</f>
        <v>352239.7</v>
      </c>
      <c r="G856" s="7">
        <f>G857</f>
        <v>51383.6</v>
      </c>
      <c r="H856" s="43">
        <f t="shared" si="138"/>
        <v>403623.3</v>
      </c>
      <c r="I856" s="7">
        <f>I857</f>
        <v>0</v>
      </c>
      <c r="J856" s="43">
        <f t="shared" si="144"/>
        <v>403623.3</v>
      </c>
    </row>
    <row r="857" spans="1:10" ht="12.75">
      <c r="A857" s="12" t="s">
        <v>201</v>
      </c>
      <c r="B857" s="55" t="s">
        <v>61</v>
      </c>
      <c r="C857" s="8" t="s">
        <v>237</v>
      </c>
      <c r="D857" s="8" t="s">
        <v>240</v>
      </c>
      <c r="E857" s="82"/>
      <c r="F857" s="7">
        <f>F858+F860+F864</f>
        <v>352239.7</v>
      </c>
      <c r="G857" s="7">
        <f>G858+G860+G864</f>
        <v>51383.6</v>
      </c>
      <c r="H857" s="43">
        <f t="shared" si="138"/>
        <v>403623.3</v>
      </c>
      <c r="I857" s="7">
        <f>I858+I860+I864</f>
        <v>0</v>
      </c>
      <c r="J857" s="43">
        <f t="shared" si="144"/>
        <v>403623.3</v>
      </c>
    </row>
    <row r="858" spans="1:10" ht="33">
      <c r="A858" s="41" t="str">
        <f aca="true" t="shared" si="145" ref="A858:A866">IF(ISERROR(MATCH(E858,Код_КВР,0)),"",INDIRECT(ADDRESS(MATCH(E858,Код_КВР,0)+1,2,,,"КВР")))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58" s="55" t="s">
        <v>61</v>
      </c>
      <c r="C858" s="8" t="s">
        <v>237</v>
      </c>
      <c r="D858" s="8" t="s">
        <v>240</v>
      </c>
      <c r="E858" s="82">
        <v>100</v>
      </c>
      <c r="F858" s="7">
        <f>F859</f>
        <v>10425.9</v>
      </c>
      <c r="G858" s="7">
        <f>G859</f>
        <v>0</v>
      </c>
      <c r="H858" s="43">
        <f t="shared" si="138"/>
        <v>10425.9</v>
      </c>
      <c r="I858" s="7">
        <f>I859</f>
        <v>0</v>
      </c>
      <c r="J858" s="43">
        <f t="shared" si="144"/>
        <v>10425.9</v>
      </c>
    </row>
    <row r="859" spans="1:10" ht="12.75">
      <c r="A859" s="41" t="str">
        <f ca="1" t="shared" si="145"/>
        <v>Расходы на выплаты персоналу казенных учреждений</v>
      </c>
      <c r="B859" s="55" t="s">
        <v>61</v>
      </c>
      <c r="C859" s="8" t="s">
        <v>237</v>
      </c>
      <c r="D859" s="8" t="s">
        <v>240</v>
      </c>
      <c r="E859" s="82">
        <v>110</v>
      </c>
      <c r="F859" s="7">
        <f>'прил.5'!G394</f>
        <v>10425.9</v>
      </c>
      <c r="G859" s="7">
        <f>'прил.5'!H394</f>
        <v>0</v>
      </c>
      <c r="H859" s="43">
        <f t="shared" si="138"/>
        <v>10425.9</v>
      </c>
      <c r="I859" s="7">
        <f>'прил.5'!J394</f>
        <v>0</v>
      </c>
      <c r="J859" s="43">
        <f t="shared" si="144"/>
        <v>10425.9</v>
      </c>
    </row>
    <row r="860" spans="1:10" ht="12.75">
      <c r="A860" s="41" t="str">
        <f ca="1" t="shared" si="145"/>
        <v>Закупка товаров, работ и услуг для муниципальных нужд</v>
      </c>
      <c r="B860" s="55" t="s">
        <v>61</v>
      </c>
      <c r="C860" s="8" t="s">
        <v>237</v>
      </c>
      <c r="D860" s="8" t="s">
        <v>240</v>
      </c>
      <c r="E860" s="82">
        <v>200</v>
      </c>
      <c r="F860" s="7">
        <f>F861</f>
        <v>341812.2</v>
      </c>
      <c r="G860" s="7">
        <f>G861</f>
        <v>51383.6</v>
      </c>
      <c r="H860" s="43">
        <f t="shared" si="138"/>
        <v>393195.8</v>
      </c>
      <c r="I860" s="7">
        <f>I861</f>
        <v>0</v>
      </c>
      <c r="J860" s="43">
        <f t="shared" si="144"/>
        <v>393195.8</v>
      </c>
    </row>
    <row r="861" spans="1:10" ht="33">
      <c r="A861" s="41" t="str">
        <f ca="1" t="shared" si="145"/>
        <v>Иные закупки товаров, работ и услуг для обеспечения муниципальных нужд</v>
      </c>
      <c r="B861" s="55" t="s">
        <v>61</v>
      </c>
      <c r="C861" s="8" t="s">
        <v>237</v>
      </c>
      <c r="D861" s="8" t="s">
        <v>240</v>
      </c>
      <c r="E861" s="82">
        <v>240</v>
      </c>
      <c r="F861" s="7">
        <f>SUM(F862:F863)</f>
        <v>341812.2</v>
      </c>
      <c r="G861" s="7">
        <f>SUM(G862:G863)</f>
        <v>51383.6</v>
      </c>
      <c r="H861" s="43">
        <f t="shared" si="138"/>
        <v>393195.8</v>
      </c>
      <c r="I861" s="7">
        <f>SUM(I862:I863)</f>
        <v>0</v>
      </c>
      <c r="J861" s="43">
        <f t="shared" si="144"/>
        <v>393195.8</v>
      </c>
    </row>
    <row r="862" spans="1:10" ht="33">
      <c r="A862" s="41" t="str">
        <f ca="1" t="shared" si="145"/>
        <v>Закупка товаров, работ, услуг в сфере информационно-коммуникационных технологий</v>
      </c>
      <c r="B862" s="55" t="s">
        <v>61</v>
      </c>
      <c r="C862" s="8" t="s">
        <v>237</v>
      </c>
      <c r="D862" s="8" t="s">
        <v>240</v>
      </c>
      <c r="E862" s="82">
        <v>242</v>
      </c>
      <c r="F862" s="7">
        <f>'прил.5'!G397</f>
        <v>665.5</v>
      </c>
      <c r="G862" s="7">
        <f>'прил.5'!H397</f>
        <v>0</v>
      </c>
      <c r="H862" s="43">
        <f t="shared" si="138"/>
        <v>665.5</v>
      </c>
      <c r="I862" s="7">
        <f>'прил.5'!J397</f>
        <v>-665.5</v>
      </c>
      <c r="J862" s="43">
        <f t="shared" si="144"/>
        <v>0</v>
      </c>
    </row>
    <row r="863" spans="1:10" ht="33">
      <c r="A863" s="41" t="str">
        <f ca="1" t="shared" si="145"/>
        <v xml:space="preserve">Прочая закупка товаров, работ и услуг для обеспечения муниципальных нужд         </v>
      </c>
      <c r="B863" s="55" t="s">
        <v>61</v>
      </c>
      <c r="C863" s="8" t="s">
        <v>237</v>
      </c>
      <c r="D863" s="8" t="s">
        <v>240</v>
      </c>
      <c r="E863" s="82">
        <v>244</v>
      </c>
      <c r="F863" s="7">
        <f>'прил.5'!G398</f>
        <v>341146.7</v>
      </c>
      <c r="G863" s="7">
        <f>'прил.5'!H398</f>
        <v>51383.6</v>
      </c>
      <c r="H863" s="43">
        <f aca="true" t="shared" si="146" ref="H863:H926">F863+G863</f>
        <v>392530.3</v>
      </c>
      <c r="I863" s="7">
        <f>'прил.5'!J398</f>
        <v>665.5</v>
      </c>
      <c r="J863" s="43">
        <f t="shared" si="144"/>
        <v>393195.8</v>
      </c>
    </row>
    <row r="864" spans="1:10" ht="12.75">
      <c r="A864" s="41" t="str">
        <f ca="1" t="shared" si="145"/>
        <v>Иные бюджетные ассигнования</v>
      </c>
      <c r="B864" s="55" t="s">
        <v>61</v>
      </c>
      <c r="C864" s="8" t="s">
        <v>237</v>
      </c>
      <c r="D864" s="8" t="s">
        <v>240</v>
      </c>
      <c r="E864" s="82">
        <v>800</v>
      </c>
      <c r="F864" s="7">
        <f>F865</f>
        <v>1.6</v>
      </c>
      <c r="G864" s="7">
        <f>G865</f>
        <v>0</v>
      </c>
      <c r="H864" s="43">
        <f t="shared" si="146"/>
        <v>1.6</v>
      </c>
      <c r="I864" s="7">
        <f>I865</f>
        <v>0</v>
      </c>
      <c r="J864" s="43">
        <f t="shared" si="144"/>
        <v>1.6</v>
      </c>
    </row>
    <row r="865" spans="1:10" ht="12.75">
      <c r="A865" s="41" t="str">
        <f ca="1" t="shared" si="145"/>
        <v>Уплата налогов, сборов и иных платежей</v>
      </c>
      <c r="B865" s="55" t="s">
        <v>61</v>
      </c>
      <c r="C865" s="8" t="s">
        <v>237</v>
      </c>
      <c r="D865" s="8" t="s">
        <v>240</v>
      </c>
      <c r="E865" s="82">
        <v>850</v>
      </c>
      <c r="F865" s="7">
        <f>F866</f>
        <v>1.6</v>
      </c>
      <c r="G865" s="7">
        <f>G866</f>
        <v>0</v>
      </c>
      <c r="H865" s="43">
        <f t="shared" si="146"/>
        <v>1.6</v>
      </c>
      <c r="I865" s="7">
        <f>I866</f>
        <v>0</v>
      </c>
      <c r="J865" s="43">
        <f t="shared" si="144"/>
        <v>1.6</v>
      </c>
    </row>
    <row r="866" spans="1:10" ht="12.75">
      <c r="A866" s="41" t="str">
        <f ca="1" t="shared" si="145"/>
        <v>Уплата прочих налогов, сборов и иных платежей</v>
      </c>
      <c r="B866" s="55" t="s">
        <v>61</v>
      </c>
      <c r="C866" s="8" t="s">
        <v>237</v>
      </c>
      <c r="D866" s="8" t="s">
        <v>240</v>
      </c>
      <c r="E866" s="82">
        <v>852</v>
      </c>
      <c r="F866" s="7">
        <f>'прил.5'!G401</f>
        <v>1.6</v>
      </c>
      <c r="G866" s="7">
        <f>'прил.5'!H401</f>
        <v>0</v>
      </c>
      <c r="H866" s="43">
        <f t="shared" si="146"/>
        <v>1.6</v>
      </c>
      <c r="I866" s="7">
        <f>'прил.5'!J401</f>
        <v>0</v>
      </c>
      <c r="J866" s="43">
        <f t="shared" si="144"/>
        <v>1.6</v>
      </c>
    </row>
    <row r="867" spans="1:10" ht="33">
      <c r="A867" s="41" t="str">
        <f ca="1">IF(ISERROR(MATCH(B867,Код_КЦСР,0)),"",INDIRECT(ADDRESS(MATCH(B867,Код_КЦСР,0)+1,2,,,"КЦСР")))</f>
        <v>Мероприятия по решению общегосударственных вопросов и вопросов в области национальной политики</v>
      </c>
      <c r="B867" s="55" t="s">
        <v>63</v>
      </c>
      <c r="C867" s="8"/>
      <c r="D867" s="1"/>
      <c r="E867" s="82"/>
      <c r="F867" s="7">
        <f>F868+F873</f>
        <v>240</v>
      </c>
      <c r="G867" s="7">
        <f>G868+G873</f>
        <v>0</v>
      </c>
      <c r="H867" s="43">
        <f t="shared" si="146"/>
        <v>240</v>
      </c>
      <c r="I867" s="7">
        <f>I868+I873</f>
        <v>0</v>
      </c>
      <c r="J867" s="43">
        <f t="shared" si="144"/>
        <v>240</v>
      </c>
    </row>
    <row r="868" spans="1:10" ht="12.75">
      <c r="A868" s="41" t="str">
        <f ca="1">IF(ISERROR(MATCH(C868,Код_Раздел,0)),"",INDIRECT(ADDRESS(MATCH(C868,Код_Раздел,0)+1,2,,,"Раздел")))</f>
        <v>Общегосударственные  вопросы</v>
      </c>
      <c r="B868" s="55" t="s">
        <v>63</v>
      </c>
      <c r="C868" s="8" t="s">
        <v>234</v>
      </c>
      <c r="D868" s="1"/>
      <c r="E868" s="82"/>
      <c r="F868" s="7">
        <f aca="true" t="shared" si="147" ref="F868:I871">F869</f>
        <v>160</v>
      </c>
      <c r="G868" s="7">
        <f t="shared" si="147"/>
        <v>0</v>
      </c>
      <c r="H868" s="43">
        <f t="shared" si="146"/>
        <v>160</v>
      </c>
      <c r="I868" s="7">
        <f t="shared" si="147"/>
        <v>0</v>
      </c>
      <c r="J868" s="43">
        <f t="shared" si="144"/>
        <v>160</v>
      </c>
    </row>
    <row r="869" spans="1:10" ht="12.75">
      <c r="A869" s="10" t="s">
        <v>258</v>
      </c>
      <c r="B869" s="55" t="s">
        <v>63</v>
      </c>
      <c r="C869" s="8" t="s">
        <v>234</v>
      </c>
      <c r="D869" s="1" t="s">
        <v>211</v>
      </c>
      <c r="E869" s="82"/>
      <c r="F869" s="7">
        <f t="shared" si="147"/>
        <v>160</v>
      </c>
      <c r="G869" s="7">
        <f t="shared" si="147"/>
        <v>0</v>
      </c>
      <c r="H869" s="43">
        <f t="shared" si="146"/>
        <v>160</v>
      </c>
      <c r="I869" s="7">
        <f t="shared" si="147"/>
        <v>0</v>
      </c>
      <c r="J869" s="43">
        <f t="shared" si="144"/>
        <v>160</v>
      </c>
    </row>
    <row r="870" spans="1:10" ht="12.75">
      <c r="A870" s="41" t="str">
        <f ca="1">IF(ISERROR(MATCH(E870,Код_КВР,0)),"",INDIRECT(ADDRESS(MATCH(E870,Код_КВР,0)+1,2,,,"КВР")))</f>
        <v>Закупка товаров, работ и услуг для муниципальных нужд</v>
      </c>
      <c r="B870" s="55" t="s">
        <v>63</v>
      </c>
      <c r="C870" s="8" t="s">
        <v>234</v>
      </c>
      <c r="D870" s="1" t="s">
        <v>211</v>
      </c>
      <c r="E870" s="82">
        <v>200</v>
      </c>
      <c r="F870" s="7">
        <f t="shared" si="147"/>
        <v>160</v>
      </c>
      <c r="G870" s="7">
        <f t="shared" si="147"/>
        <v>0</v>
      </c>
      <c r="H870" s="43">
        <f t="shared" si="146"/>
        <v>160</v>
      </c>
      <c r="I870" s="7">
        <f t="shared" si="147"/>
        <v>0</v>
      </c>
      <c r="J870" s="43">
        <f t="shared" si="144"/>
        <v>160</v>
      </c>
    </row>
    <row r="871" spans="1:10" ht="33">
      <c r="A871" s="41" t="str">
        <f ca="1">IF(ISERROR(MATCH(E871,Код_КВР,0)),"",INDIRECT(ADDRESS(MATCH(E871,Код_КВР,0)+1,2,,,"КВР")))</f>
        <v>Иные закупки товаров, работ и услуг для обеспечения муниципальных нужд</v>
      </c>
      <c r="B871" s="55" t="s">
        <v>63</v>
      </c>
      <c r="C871" s="8" t="s">
        <v>234</v>
      </c>
      <c r="D871" s="1" t="s">
        <v>211</v>
      </c>
      <c r="E871" s="82">
        <v>240</v>
      </c>
      <c r="F871" s="7">
        <f t="shared" si="147"/>
        <v>160</v>
      </c>
      <c r="G871" s="7">
        <f t="shared" si="147"/>
        <v>0</v>
      </c>
      <c r="H871" s="43">
        <f t="shared" si="146"/>
        <v>160</v>
      </c>
      <c r="I871" s="7">
        <f t="shared" si="147"/>
        <v>0</v>
      </c>
      <c r="J871" s="43">
        <f t="shared" si="144"/>
        <v>160</v>
      </c>
    </row>
    <row r="872" spans="1:10" ht="33">
      <c r="A872" s="41" t="str">
        <f ca="1">IF(ISERROR(MATCH(E872,Код_КВР,0)),"",INDIRECT(ADDRESS(MATCH(E872,Код_КВР,0)+1,2,,,"КВР")))</f>
        <v xml:space="preserve">Прочая закупка товаров, работ и услуг для обеспечения муниципальных нужд         </v>
      </c>
      <c r="B872" s="55" t="s">
        <v>63</v>
      </c>
      <c r="C872" s="8" t="s">
        <v>234</v>
      </c>
      <c r="D872" s="1" t="s">
        <v>211</v>
      </c>
      <c r="E872" s="82">
        <v>244</v>
      </c>
      <c r="F872" s="7">
        <f>'прил.5'!G381</f>
        <v>160</v>
      </c>
      <c r="G872" s="7">
        <f>'прил.5'!H381</f>
        <v>0</v>
      </c>
      <c r="H872" s="43">
        <f t="shared" si="146"/>
        <v>160</v>
      </c>
      <c r="I872" s="7">
        <f>'прил.5'!J381</f>
        <v>0</v>
      </c>
      <c r="J872" s="43">
        <f t="shared" si="144"/>
        <v>160</v>
      </c>
    </row>
    <row r="873" spans="1:10" ht="12.75">
      <c r="A873" s="41" t="str">
        <f ca="1">IF(ISERROR(MATCH(C873,Код_Раздел,0)),"",INDIRECT(ADDRESS(MATCH(C873,Код_Раздел,0)+1,2,,,"Раздел")))</f>
        <v>Национальная экономика</v>
      </c>
      <c r="B873" s="55" t="s">
        <v>63</v>
      </c>
      <c r="C873" s="8" t="s">
        <v>237</v>
      </c>
      <c r="D873" s="1"/>
      <c r="E873" s="82"/>
      <c r="F873" s="7">
        <f aca="true" t="shared" si="148" ref="F873:I876">F874</f>
        <v>80</v>
      </c>
      <c r="G873" s="7">
        <f t="shared" si="148"/>
        <v>0</v>
      </c>
      <c r="H873" s="43">
        <f t="shared" si="146"/>
        <v>80</v>
      </c>
      <c r="I873" s="7">
        <f t="shared" si="148"/>
        <v>0</v>
      </c>
      <c r="J873" s="43">
        <f t="shared" si="144"/>
        <v>80</v>
      </c>
    </row>
    <row r="874" spans="1:10" ht="12.75">
      <c r="A874" s="10" t="s">
        <v>258</v>
      </c>
      <c r="B874" s="55" t="s">
        <v>63</v>
      </c>
      <c r="C874" s="8" t="s">
        <v>237</v>
      </c>
      <c r="D874" s="8" t="s">
        <v>217</v>
      </c>
      <c r="E874" s="82"/>
      <c r="F874" s="7">
        <f t="shared" si="148"/>
        <v>80</v>
      </c>
      <c r="G874" s="7">
        <f t="shared" si="148"/>
        <v>0</v>
      </c>
      <c r="H874" s="43">
        <f t="shared" si="146"/>
        <v>80</v>
      </c>
      <c r="I874" s="7">
        <f t="shared" si="148"/>
        <v>0</v>
      </c>
      <c r="J874" s="43">
        <f t="shared" si="144"/>
        <v>80</v>
      </c>
    </row>
    <row r="875" spans="1:10" ht="12.75">
      <c r="A875" s="41" t="str">
        <f ca="1">IF(ISERROR(MATCH(E875,Код_КВР,0)),"",INDIRECT(ADDRESS(MATCH(E875,Код_КВР,0)+1,2,,,"КВР")))</f>
        <v>Закупка товаров, работ и услуг для муниципальных нужд</v>
      </c>
      <c r="B875" s="55" t="s">
        <v>63</v>
      </c>
      <c r="C875" s="8" t="s">
        <v>237</v>
      </c>
      <c r="D875" s="8" t="s">
        <v>217</v>
      </c>
      <c r="E875" s="82">
        <v>200</v>
      </c>
      <c r="F875" s="7">
        <f t="shared" si="148"/>
        <v>80</v>
      </c>
      <c r="G875" s="7">
        <f t="shared" si="148"/>
        <v>0</v>
      </c>
      <c r="H875" s="43">
        <f t="shared" si="146"/>
        <v>80</v>
      </c>
      <c r="I875" s="7">
        <f t="shared" si="148"/>
        <v>0</v>
      </c>
      <c r="J875" s="43">
        <f t="shared" si="144"/>
        <v>80</v>
      </c>
    </row>
    <row r="876" spans="1:10" ht="33">
      <c r="A876" s="41" t="str">
        <f ca="1">IF(ISERROR(MATCH(E876,Код_КВР,0)),"",INDIRECT(ADDRESS(MATCH(E876,Код_КВР,0)+1,2,,,"КВР")))</f>
        <v>Иные закупки товаров, работ и услуг для обеспечения муниципальных нужд</v>
      </c>
      <c r="B876" s="55" t="s">
        <v>63</v>
      </c>
      <c r="C876" s="8" t="s">
        <v>237</v>
      </c>
      <c r="D876" s="8" t="s">
        <v>217</v>
      </c>
      <c r="E876" s="82">
        <v>240</v>
      </c>
      <c r="F876" s="7">
        <f t="shared" si="148"/>
        <v>80</v>
      </c>
      <c r="G876" s="7">
        <f t="shared" si="148"/>
        <v>0</v>
      </c>
      <c r="H876" s="43">
        <f t="shared" si="146"/>
        <v>80</v>
      </c>
      <c r="I876" s="7">
        <f t="shared" si="148"/>
        <v>0</v>
      </c>
      <c r="J876" s="43">
        <f t="shared" si="144"/>
        <v>80</v>
      </c>
    </row>
    <row r="877" spans="1:10" ht="33">
      <c r="A877" s="41" t="str">
        <f ca="1">IF(ISERROR(MATCH(E877,Код_КВР,0)),"",INDIRECT(ADDRESS(MATCH(E877,Код_КВР,0)+1,2,,,"КВР")))</f>
        <v xml:space="preserve">Прочая закупка товаров, работ и услуг для обеспечения муниципальных нужд         </v>
      </c>
      <c r="B877" s="55" t="s">
        <v>63</v>
      </c>
      <c r="C877" s="8" t="s">
        <v>237</v>
      </c>
      <c r="D877" s="8" t="s">
        <v>217</v>
      </c>
      <c r="E877" s="82">
        <v>244</v>
      </c>
      <c r="F877" s="7">
        <f>'прил.5'!G426</f>
        <v>80</v>
      </c>
      <c r="G877" s="7">
        <f>'прил.5'!H426</f>
        <v>0</v>
      </c>
      <c r="H877" s="43">
        <f t="shared" si="146"/>
        <v>80</v>
      </c>
      <c r="I877" s="7">
        <f>'прил.5'!J426</f>
        <v>0</v>
      </c>
      <c r="J877" s="43">
        <f t="shared" si="144"/>
        <v>80</v>
      </c>
    </row>
    <row r="878" spans="1:10" ht="49.5">
      <c r="A878" s="41" t="str">
        <f ca="1">IF(ISERROR(MATCH(B878,Код_КЦСР,0)),"",INDIRECT(ADDRESS(MATCH(B878,Код_КЦСР,0)+1,2,,,"КЦСР")))</f>
        <v>Осуществление дорожной деятельности в отношении автомобильных дорог общего пользования местного значения за счет субсидий из областного бюджета</v>
      </c>
      <c r="B878" s="55" t="s">
        <v>455</v>
      </c>
      <c r="C878" s="8"/>
      <c r="D878" s="1"/>
      <c r="E878" s="82"/>
      <c r="F878" s="7">
        <f aca="true" t="shared" si="149" ref="F878:I882">F879</f>
        <v>227763</v>
      </c>
      <c r="G878" s="7">
        <f t="shared" si="149"/>
        <v>0</v>
      </c>
      <c r="H878" s="43">
        <f t="shared" si="146"/>
        <v>227763</v>
      </c>
      <c r="I878" s="7">
        <f t="shared" si="149"/>
        <v>0</v>
      </c>
      <c r="J878" s="43">
        <f t="shared" si="144"/>
        <v>227763</v>
      </c>
    </row>
    <row r="879" spans="1:10" ht="12.75">
      <c r="A879" s="41" t="str">
        <f ca="1">IF(ISERROR(MATCH(C879,Код_Раздел,0)),"",INDIRECT(ADDRESS(MATCH(C879,Код_Раздел,0)+1,2,,,"Раздел")))</f>
        <v>Национальная экономика</v>
      </c>
      <c r="B879" s="55" t="s">
        <v>455</v>
      </c>
      <c r="C879" s="8" t="s">
        <v>237</v>
      </c>
      <c r="D879" s="1"/>
      <c r="E879" s="82"/>
      <c r="F879" s="7">
        <f t="shared" si="149"/>
        <v>227763</v>
      </c>
      <c r="G879" s="7">
        <f t="shared" si="149"/>
        <v>0</v>
      </c>
      <c r="H879" s="43">
        <f t="shared" si="146"/>
        <v>227763</v>
      </c>
      <c r="I879" s="7">
        <f t="shared" si="149"/>
        <v>0</v>
      </c>
      <c r="J879" s="43">
        <f t="shared" si="144"/>
        <v>227763</v>
      </c>
    </row>
    <row r="880" spans="1:10" ht="12.75">
      <c r="A880" s="12" t="s">
        <v>201</v>
      </c>
      <c r="B880" s="55" t="s">
        <v>455</v>
      </c>
      <c r="C880" s="8" t="s">
        <v>237</v>
      </c>
      <c r="D880" s="1" t="s">
        <v>240</v>
      </c>
      <c r="E880" s="82"/>
      <c r="F880" s="7">
        <f t="shared" si="149"/>
        <v>227763</v>
      </c>
      <c r="G880" s="7">
        <f t="shared" si="149"/>
        <v>0</v>
      </c>
      <c r="H880" s="43">
        <f t="shared" si="146"/>
        <v>227763</v>
      </c>
      <c r="I880" s="7">
        <f t="shared" si="149"/>
        <v>0</v>
      </c>
      <c r="J880" s="43">
        <f t="shared" si="144"/>
        <v>227763</v>
      </c>
    </row>
    <row r="881" spans="1:10" ht="12.75">
      <c r="A881" s="41" t="str">
        <f ca="1">IF(ISERROR(MATCH(E881,Код_КВР,0)),"",INDIRECT(ADDRESS(MATCH(E881,Код_КВР,0)+1,2,,,"КВР")))</f>
        <v>Закупка товаров, работ и услуг для муниципальных нужд</v>
      </c>
      <c r="B881" s="55" t="s">
        <v>455</v>
      </c>
      <c r="C881" s="8" t="s">
        <v>237</v>
      </c>
      <c r="D881" s="1" t="s">
        <v>240</v>
      </c>
      <c r="E881" s="82">
        <v>200</v>
      </c>
      <c r="F881" s="7">
        <f t="shared" si="149"/>
        <v>227763</v>
      </c>
      <c r="G881" s="7">
        <f t="shared" si="149"/>
        <v>0</v>
      </c>
      <c r="H881" s="43">
        <f t="shared" si="146"/>
        <v>227763</v>
      </c>
      <c r="I881" s="7">
        <f t="shared" si="149"/>
        <v>0</v>
      </c>
      <c r="J881" s="43">
        <f t="shared" si="144"/>
        <v>227763</v>
      </c>
    </row>
    <row r="882" spans="1:10" ht="33">
      <c r="A882" s="41" t="str">
        <f ca="1">IF(ISERROR(MATCH(E882,Код_КВР,0)),"",INDIRECT(ADDRESS(MATCH(E882,Код_КВР,0)+1,2,,,"КВР")))</f>
        <v>Иные закупки товаров, работ и услуг для обеспечения муниципальных нужд</v>
      </c>
      <c r="B882" s="55" t="s">
        <v>455</v>
      </c>
      <c r="C882" s="8" t="s">
        <v>237</v>
      </c>
      <c r="D882" s="1" t="s">
        <v>240</v>
      </c>
      <c r="E882" s="82">
        <v>240</v>
      </c>
      <c r="F882" s="7">
        <f t="shared" si="149"/>
        <v>227763</v>
      </c>
      <c r="G882" s="7">
        <f t="shared" si="149"/>
        <v>0</v>
      </c>
      <c r="H882" s="43">
        <f t="shared" si="146"/>
        <v>227763</v>
      </c>
      <c r="I882" s="7">
        <f t="shared" si="149"/>
        <v>0</v>
      </c>
      <c r="J882" s="43">
        <f t="shared" si="144"/>
        <v>227763</v>
      </c>
    </row>
    <row r="883" spans="1:10" ht="33">
      <c r="A883" s="41" t="str">
        <f ca="1">IF(ISERROR(MATCH(E883,Код_КВР,0)),"",INDIRECT(ADDRESS(MATCH(E883,Код_КВР,0)+1,2,,,"КВР")))</f>
        <v xml:space="preserve">Прочая закупка товаров, работ и услуг для обеспечения муниципальных нужд         </v>
      </c>
      <c r="B883" s="55" t="s">
        <v>455</v>
      </c>
      <c r="C883" s="8" t="s">
        <v>237</v>
      </c>
      <c r="D883" s="1" t="s">
        <v>240</v>
      </c>
      <c r="E883" s="82">
        <v>244</v>
      </c>
      <c r="F883" s="7">
        <f>'прил.5'!G405</f>
        <v>227763</v>
      </c>
      <c r="G883" s="7">
        <f>'прил.5'!H405</f>
        <v>0</v>
      </c>
      <c r="H883" s="43">
        <f t="shared" si="146"/>
        <v>227763</v>
      </c>
      <c r="I883" s="7">
        <f>'прил.5'!J405</f>
        <v>0</v>
      </c>
      <c r="J883" s="43">
        <f t="shared" si="144"/>
        <v>227763</v>
      </c>
    </row>
    <row r="884" spans="1:10" ht="103.5" customHeight="1">
      <c r="A884" s="41" t="str">
        <f ca="1">IF(ISERROR(MATCH(B884,Код_КЦСР,0)),"",INDIRECT(ADDRESS(MATCH(B884,Код_КЦСР,0)+1,2,,,"КЦСР")))</f>
        <v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v>
      </c>
      <c r="B884" s="82" t="s">
        <v>440</v>
      </c>
      <c r="C884" s="8"/>
      <c r="D884" s="8"/>
      <c r="E884" s="82"/>
      <c r="F884" s="7">
        <f aca="true" t="shared" si="150" ref="F884:I888">F885</f>
        <v>1957.5</v>
      </c>
      <c r="G884" s="7">
        <f t="shared" si="150"/>
        <v>0</v>
      </c>
      <c r="H884" s="43">
        <f t="shared" si="146"/>
        <v>1957.5</v>
      </c>
      <c r="I884" s="7">
        <f t="shared" si="150"/>
        <v>0</v>
      </c>
      <c r="J884" s="43">
        <f t="shared" si="144"/>
        <v>1957.5</v>
      </c>
    </row>
    <row r="885" spans="1:10" ht="12.75">
      <c r="A885" s="41" t="str">
        <f ca="1">IF(ISERROR(MATCH(C885,Код_Раздел,0)),"",INDIRECT(ADDRESS(MATCH(C885,Код_Раздел,0)+1,2,,,"Раздел")))</f>
        <v>Здравоохранение</v>
      </c>
      <c r="B885" s="82" t="s">
        <v>440</v>
      </c>
      <c r="C885" s="8" t="s">
        <v>240</v>
      </c>
      <c r="D885" s="8"/>
      <c r="E885" s="82"/>
      <c r="F885" s="7">
        <f t="shared" si="150"/>
        <v>1957.5</v>
      </c>
      <c r="G885" s="7">
        <f t="shared" si="150"/>
        <v>0</v>
      </c>
      <c r="H885" s="43">
        <f t="shared" si="146"/>
        <v>1957.5</v>
      </c>
      <c r="I885" s="7">
        <f t="shared" si="150"/>
        <v>0</v>
      </c>
      <c r="J885" s="43">
        <f t="shared" si="144"/>
        <v>1957.5</v>
      </c>
    </row>
    <row r="886" spans="1:10" ht="12.75">
      <c r="A886" s="12" t="s">
        <v>286</v>
      </c>
      <c r="B886" s="82" t="s">
        <v>440</v>
      </c>
      <c r="C886" s="8" t="s">
        <v>240</v>
      </c>
      <c r="D886" s="8" t="s">
        <v>216</v>
      </c>
      <c r="E886" s="82"/>
      <c r="F886" s="7">
        <f t="shared" si="150"/>
        <v>1957.5</v>
      </c>
      <c r="G886" s="7">
        <f t="shared" si="150"/>
        <v>0</v>
      </c>
      <c r="H886" s="43">
        <f t="shared" si="146"/>
        <v>1957.5</v>
      </c>
      <c r="I886" s="7">
        <f t="shared" si="150"/>
        <v>0</v>
      </c>
      <c r="J886" s="43">
        <f t="shared" si="144"/>
        <v>1957.5</v>
      </c>
    </row>
    <row r="887" spans="1:10" ht="12.75">
      <c r="A887" s="41" t="str">
        <f ca="1">IF(ISERROR(MATCH(E887,Код_КВР,0)),"",INDIRECT(ADDRESS(MATCH(E887,Код_КВР,0)+1,2,,,"КВР")))</f>
        <v>Закупка товаров, работ и услуг для муниципальных нужд</v>
      </c>
      <c r="B887" s="82" t="s">
        <v>440</v>
      </c>
      <c r="C887" s="8" t="s">
        <v>240</v>
      </c>
      <c r="D887" s="8" t="s">
        <v>216</v>
      </c>
      <c r="E887" s="82">
        <v>200</v>
      </c>
      <c r="F887" s="7">
        <f t="shared" si="150"/>
        <v>1957.5</v>
      </c>
      <c r="G887" s="7">
        <f t="shared" si="150"/>
        <v>0</v>
      </c>
      <c r="H887" s="43">
        <f t="shared" si="146"/>
        <v>1957.5</v>
      </c>
      <c r="I887" s="7">
        <f t="shared" si="150"/>
        <v>0</v>
      </c>
      <c r="J887" s="43">
        <f t="shared" si="144"/>
        <v>1957.5</v>
      </c>
    </row>
    <row r="888" spans="1:10" ht="33">
      <c r="A888" s="41" t="str">
        <f ca="1">IF(ISERROR(MATCH(E888,Код_КВР,0)),"",INDIRECT(ADDRESS(MATCH(E888,Код_КВР,0)+1,2,,,"КВР")))</f>
        <v>Иные закупки товаров, работ и услуг для обеспечения муниципальных нужд</v>
      </c>
      <c r="B888" s="82" t="s">
        <v>440</v>
      </c>
      <c r="C888" s="8" t="s">
        <v>240</v>
      </c>
      <c r="D888" s="8" t="s">
        <v>216</v>
      </c>
      <c r="E888" s="82">
        <v>240</v>
      </c>
      <c r="F888" s="7">
        <f t="shared" si="150"/>
        <v>1957.5</v>
      </c>
      <c r="G888" s="7">
        <f t="shared" si="150"/>
        <v>0</v>
      </c>
      <c r="H888" s="43">
        <f t="shared" si="146"/>
        <v>1957.5</v>
      </c>
      <c r="I888" s="7">
        <f t="shared" si="150"/>
        <v>0</v>
      </c>
      <c r="J888" s="43">
        <f t="shared" si="144"/>
        <v>1957.5</v>
      </c>
    </row>
    <row r="889" spans="1:10" ht="33">
      <c r="A889" s="41" t="str">
        <f ca="1">IF(ISERROR(MATCH(E889,Код_КВР,0)),"",INDIRECT(ADDRESS(MATCH(E889,Код_КВР,0)+1,2,,,"КВР")))</f>
        <v xml:space="preserve">Прочая закупка товаров, работ и услуг для обеспечения муниципальных нужд         </v>
      </c>
      <c r="B889" s="82" t="s">
        <v>440</v>
      </c>
      <c r="C889" s="8" t="s">
        <v>240</v>
      </c>
      <c r="D889" s="8" t="s">
        <v>216</v>
      </c>
      <c r="E889" s="82">
        <v>244</v>
      </c>
      <c r="F889" s="7">
        <f>'прил.5'!G485</f>
        <v>1957.5</v>
      </c>
      <c r="G889" s="7">
        <f>'прил.5'!H485</f>
        <v>0</v>
      </c>
      <c r="H889" s="43">
        <f t="shared" si="146"/>
        <v>1957.5</v>
      </c>
      <c r="I889" s="7">
        <f>'прил.5'!J485</f>
        <v>0</v>
      </c>
      <c r="J889" s="43">
        <f t="shared" si="144"/>
        <v>1957.5</v>
      </c>
    </row>
    <row r="890" spans="1:10" ht="12.75">
      <c r="A890" s="41" t="str">
        <f ca="1">IF(ISERROR(MATCH(B890,Код_КЦСР,0)),"",INDIRECT(ADDRESS(MATCH(B890,Код_КЦСР,0)+1,2,,,"КЦСР")))</f>
        <v>Содержание и ремонт жилищного фонда</v>
      </c>
      <c r="B890" s="55" t="s">
        <v>65</v>
      </c>
      <c r="C890" s="8"/>
      <c r="D890" s="1"/>
      <c r="E890" s="82"/>
      <c r="F890" s="7">
        <f>F891+F897</f>
        <v>7680.8</v>
      </c>
      <c r="G890" s="7">
        <f>G891+G897</f>
        <v>0</v>
      </c>
      <c r="H890" s="43">
        <f t="shared" si="146"/>
        <v>7680.8</v>
      </c>
      <c r="I890" s="7">
        <f>I891+I897</f>
        <v>0</v>
      </c>
      <c r="J890" s="43">
        <f t="shared" si="144"/>
        <v>7680.8</v>
      </c>
    </row>
    <row r="891" spans="1:10" ht="12.75">
      <c r="A891" s="41" t="str">
        <f ca="1">IF(ISERROR(MATCH(B891,Код_КЦСР,0)),"",INDIRECT(ADDRESS(MATCH(B891,Код_КЦСР,0)+1,2,,,"КЦСР")))</f>
        <v>Капитальный ремонт жилищного фонда</v>
      </c>
      <c r="B891" s="55" t="s">
        <v>67</v>
      </c>
      <c r="C891" s="8"/>
      <c r="D891" s="1"/>
      <c r="E891" s="82"/>
      <c r="F891" s="7">
        <f aca="true" t="shared" si="151" ref="F891:I895">F892</f>
        <v>2288.3</v>
      </c>
      <c r="G891" s="7">
        <f t="shared" si="151"/>
        <v>0</v>
      </c>
      <c r="H891" s="43">
        <f t="shared" si="146"/>
        <v>2288.3</v>
      </c>
      <c r="I891" s="7">
        <f t="shared" si="151"/>
        <v>0</v>
      </c>
      <c r="J891" s="43">
        <f t="shared" si="144"/>
        <v>2288.3</v>
      </c>
    </row>
    <row r="892" spans="1:10" ht="12.75">
      <c r="A892" s="41" t="str">
        <f ca="1">IF(ISERROR(MATCH(C892,Код_Раздел,0)),"",INDIRECT(ADDRESS(MATCH(C892,Код_Раздел,0)+1,2,,,"Раздел")))</f>
        <v>Жилищно-коммунальное хозяйство</v>
      </c>
      <c r="B892" s="55" t="s">
        <v>67</v>
      </c>
      <c r="C892" s="8" t="s">
        <v>242</v>
      </c>
      <c r="D892" s="1"/>
      <c r="E892" s="82"/>
      <c r="F892" s="7">
        <f t="shared" si="151"/>
        <v>2288.3</v>
      </c>
      <c r="G892" s="7">
        <f t="shared" si="151"/>
        <v>0</v>
      </c>
      <c r="H892" s="43">
        <f t="shared" si="146"/>
        <v>2288.3</v>
      </c>
      <c r="I892" s="7">
        <f t="shared" si="151"/>
        <v>0</v>
      </c>
      <c r="J892" s="43">
        <f t="shared" si="144"/>
        <v>2288.3</v>
      </c>
    </row>
    <row r="893" spans="1:10" ht="12.75">
      <c r="A893" s="10" t="s">
        <v>247</v>
      </c>
      <c r="B893" s="55" t="s">
        <v>67</v>
      </c>
      <c r="C893" s="8" t="s">
        <v>242</v>
      </c>
      <c r="D893" s="8" t="s">
        <v>234</v>
      </c>
      <c r="E893" s="82"/>
      <c r="F893" s="7">
        <f t="shared" si="151"/>
        <v>2288.3</v>
      </c>
      <c r="G893" s="7">
        <f t="shared" si="151"/>
        <v>0</v>
      </c>
      <c r="H893" s="43">
        <f t="shared" si="146"/>
        <v>2288.3</v>
      </c>
      <c r="I893" s="7">
        <f t="shared" si="151"/>
        <v>0</v>
      </c>
      <c r="J893" s="43">
        <f t="shared" si="144"/>
        <v>2288.3</v>
      </c>
    </row>
    <row r="894" spans="1:10" ht="12.75">
      <c r="A894" s="41" t="str">
        <f ca="1">IF(ISERROR(MATCH(E894,Код_КВР,0)),"",INDIRECT(ADDRESS(MATCH(E894,Код_КВР,0)+1,2,,,"КВР")))</f>
        <v>Закупка товаров, работ и услуг для муниципальных нужд</v>
      </c>
      <c r="B894" s="55" t="s">
        <v>67</v>
      </c>
      <c r="C894" s="8" t="s">
        <v>242</v>
      </c>
      <c r="D894" s="8" t="s">
        <v>234</v>
      </c>
      <c r="E894" s="82">
        <v>200</v>
      </c>
      <c r="F894" s="7">
        <f t="shared" si="151"/>
        <v>2288.3</v>
      </c>
      <c r="G894" s="7">
        <f t="shared" si="151"/>
        <v>0</v>
      </c>
      <c r="H894" s="43">
        <f t="shared" si="146"/>
        <v>2288.3</v>
      </c>
      <c r="I894" s="7">
        <f t="shared" si="151"/>
        <v>0</v>
      </c>
      <c r="J894" s="43">
        <f t="shared" si="144"/>
        <v>2288.3</v>
      </c>
    </row>
    <row r="895" spans="1:10" ht="33">
      <c r="A895" s="41" t="str">
        <f ca="1">IF(ISERROR(MATCH(E895,Код_КВР,0)),"",INDIRECT(ADDRESS(MATCH(E895,Код_КВР,0)+1,2,,,"КВР")))</f>
        <v>Иные закупки товаров, работ и услуг для обеспечения муниципальных нужд</v>
      </c>
      <c r="B895" s="55" t="s">
        <v>67</v>
      </c>
      <c r="C895" s="8" t="s">
        <v>242</v>
      </c>
      <c r="D895" s="8" t="s">
        <v>234</v>
      </c>
      <c r="E895" s="82">
        <v>240</v>
      </c>
      <c r="F895" s="7">
        <f t="shared" si="151"/>
        <v>2288.3</v>
      </c>
      <c r="G895" s="7">
        <f t="shared" si="151"/>
        <v>0</v>
      </c>
      <c r="H895" s="43">
        <f t="shared" si="146"/>
        <v>2288.3</v>
      </c>
      <c r="I895" s="7">
        <f t="shared" si="151"/>
        <v>0</v>
      </c>
      <c r="J895" s="43">
        <f t="shared" si="144"/>
        <v>2288.3</v>
      </c>
    </row>
    <row r="896" spans="1:10" ht="33">
      <c r="A896" s="41" t="str">
        <f ca="1">IF(ISERROR(MATCH(E896,Код_КВР,0)),"",INDIRECT(ADDRESS(MATCH(E896,Код_КВР,0)+1,2,,,"КВР")))</f>
        <v xml:space="preserve">Прочая закупка товаров, работ и услуг для обеспечения муниципальных нужд         </v>
      </c>
      <c r="B896" s="55" t="s">
        <v>67</v>
      </c>
      <c r="C896" s="8" t="s">
        <v>242</v>
      </c>
      <c r="D896" s="8" t="s">
        <v>234</v>
      </c>
      <c r="E896" s="82">
        <v>244</v>
      </c>
      <c r="F896" s="7">
        <f>'прил.5'!G440</f>
        <v>2288.3</v>
      </c>
      <c r="G896" s="7">
        <f>'прил.5'!H440</f>
        <v>0</v>
      </c>
      <c r="H896" s="43">
        <f t="shared" si="146"/>
        <v>2288.3</v>
      </c>
      <c r="I896" s="7">
        <f>'прил.5'!J440</f>
        <v>0</v>
      </c>
      <c r="J896" s="43">
        <f t="shared" si="144"/>
        <v>2288.3</v>
      </c>
    </row>
    <row r="897" spans="1:10" ht="33">
      <c r="A897" s="41" t="str">
        <f ca="1">IF(ISERROR(MATCH(B897,Код_КЦСР,0)),"",INDIRECT(ADDRESS(MATCH(B897,Код_КЦСР,0)+1,2,,,"КЦСР")))</f>
        <v>Содержание и ремонт временно незаселенных жилых помещений муниципального жилищного фонда</v>
      </c>
      <c r="B897" s="55" t="s">
        <v>69</v>
      </c>
      <c r="C897" s="8"/>
      <c r="D897" s="8"/>
      <c r="E897" s="82"/>
      <c r="F897" s="7">
        <f aca="true" t="shared" si="152" ref="F897:I901">F898</f>
        <v>5392.5</v>
      </c>
      <c r="G897" s="7">
        <f t="shared" si="152"/>
        <v>0</v>
      </c>
      <c r="H897" s="43">
        <f t="shared" si="146"/>
        <v>5392.5</v>
      </c>
      <c r="I897" s="7">
        <f t="shared" si="152"/>
        <v>0</v>
      </c>
      <c r="J897" s="43">
        <f t="shared" si="144"/>
        <v>5392.5</v>
      </c>
    </row>
    <row r="898" spans="1:10" ht="12.75">
      <c r="A898" s="41" t="str">
        <f ca="1">IF(ISERROR(MATCH(C898,Код_Раздел,0)),"",INDIRECT(ADDRESS(MATCH(C898,Код_Раздел,0)+1,2,,,"Раздел")))</f>
        <v>Жилищно-коммунальное хозяйство</v>
      </c>
      <c r="B898" s="55" t="s">
        <v>69</v>
      </c>
      <c r="C898" s="8" t="s">
        <v>242</v>
      </c>
      <c r="D898" s="1"/>
      <c r="E898" s="82"/>
      <c r="F898" s="7">
        <f t="shared" si="152"/>
        <v>5392.5</v>
      </c>
      <c r="G898" s="7">
        <f t="shared" si="152"/>
        <v>0</v>
      </c>
      <c r="H898" s="43">
        <f t="shared" si="146"/>
        <v>5392.5</v>
      </c>
      <c r="I898" s="7">
        <f t="shared" si="152"/>
        <v>0</v>
      </c>
      <c r="J898" s="43">
        <f t="shared" si="144"/>
        <v>5392.5</v>
      </c>
    </row>
    <row r="899" spans="1:10" ht="12.75">
      <c r="A899" s="10" t="s">
        <v>247</v>
      </c>
      <c r="B899" s="55" t="s">
        <v>69</v>
      </c>
      <c r="C899" s="8" t="s">
        <v>242</v>
      </c>
      <c r="D899" s="8" t="s">
        <v>234</v>
      </c>
      <c r="E899" s="82"/>
      <c r="F899" s="7">
        <f t="shared" si="152"/>
        <v>5392.5</v>
      </c>
      <c r="G899" s="7">
        <f t="shared" si="152"/>
        <v>0</v>
      </c>
      <c r="H899" s="43">
        <f t="shared" si="146"/>
        <v>5392.5</v>
      </c>
      <c r="I899" s="7">
        <f t="shared" si="152"/>
        <v>0</v>
      </c>
      <c r="J899" s="43">
        <f t="shared" si="144"/>
        <v>5392.5</v>
      </c>
    </row>
    <row r="900" spans="1:10" ht="12.75">
      <c r="A900" s="41" t="str">
        <f ca="1">IF(ISERROR(MATCH(E900,Код_КВР,0)),"",INDIRECT(ADDRESS(MATCH(E900,Код_КВР,0)+1,2,,,"КВР")))</f>
        <v>Закупка товаров, работ и услуг для муниципальных нужд</v>
      </c>
      <c r="B900" s="55" t="s">
        <v>69</v>
      </c>
      <c r="C900" s="8" t="s">
        <v>242</v>
      </c>
      <c r="D900" s="8" t="s">
        <v>234</v>
      </c>
      <c r="E900" s="82">
        <v>200</v>
      </c>
      <c r="F900" s="7">
        <f t="shared" si="152"/>
        <v>5392.5</v>
      </c>
      <c r="G900" s="7">
        <f t="shared" si="152"/>
        <v>0</v>
      </c>
      <c r="H900" s="43">
        <f t="shared" si="146"/>
        <v>5392.5</v>
      </c>
      <c r="I900" s="7">
        <f t="shared" si="152"/>
        <v>0</v>
      </c>
      <c r="J900" s="43">
        <f t="shared" si="144"/>
        <v>5392.5</v>
      </c>
    </row>
    <row r="901" spans="1:10" ht="33">
      <c r="A901" s="41" t="str">
        <f ca="1">IF(ISERROR(MATCH(E901,Код_КВР,0)),"",INDIRECT(ADDRESS(MATCH(E901,Код_КВР,0)+1,2,,,"КВР")))</f>
        <v>Иные закупки товаров, работ и услуг для обеспечения муниципальных нужд</v>
      </c>
      <c r="B901" s="55" t="s">
        <v>69</v>
      </c>
      <c r="C901" s="8" t="s">
        <v>242</v>
      </c>
      <c r="D901" s="8" t="s">
        <v>234</v>
      </c>
      <c r="E901" s="82">
        <v>240</v>
      </c>
      <c r="F901" s="7">
        <f t="shared" si="152"/>
        <v>5392.5</v>
      </c>
      <c r="G901" s="7">
        <f t="shared" si="152"/>
        <v>0</v>
      </c>
      <c r="H901" s="43">
        <f t="shared" si="146"/>
        <v>5392.5</v>
      </c>
      <c r="I901" s="7">
        <f t="shared" si="152"/>
        <v>0</v>
      </c>
      <c r="J901" s="43">
        <f t="shared" si="144"/>
        <v>5392.5</v>
      </c>
    </row>
    <row r="902" spans="1:10" ht="33">
      <c r="A902" s="41" t="str">
        <f ca="1">IF(ISERROR(MATCH(E902,Код_КВР,0)),"",INDIRECT(ADDRESS(MATCH(E902,Код_КВР,0)+1,2,,,"КВР")))</f>
        <v xml:space="preserve">Прочая закупка товаров, работ и услуг для обеспечения муниципальных нужд         </v>
      </c>
      <c r="B902" s="55" t="s">
        <v>69</v>
      </c>
      <c r="C902" s="8" t="s">
        <v>242</v>
      </c>
      <c r="D902" s="8" t="s">
        <v>234</v>
      </c>
      <c r="E902" s="82">
        <v>244</v>
      </c>
      <c r="F902" s="7">
        <f>'прил.5'!G444</f>
        <v>5392.5</v>
      </c>
      <c r="G902" s="7">
        <f>'прил.5'!H444</f>
        <v>0</v>
      </c>
      <c r="H902" s="43">
        <f t="shared" si="146"/>
        <v>5392.5</v>
      </c>
      <c r="I902" s="7">
        <f>'прил.5'!J444</f>
        <v>0</v>
      </c>
      <c r="J902" s="43">
        <f t="shared" si="144"/>
        <v>5392.5</v>
      </c>
    </row>
    <row r="903" spans="1:10" ht="33">
      <c r="A903" s="41" t="str">
        <f ca="1">IF(ISERROR(MATCH(B903,Код_КЦСР,0)),"",INDIRECT(ADDRESS(MATCH(B903,Код_КЦСР,0)+1,2,,,"КЦСР")))</f>
        <v>Муниципальная программа «Развитие земельно-имущественного комплекса  города Череповца» на 2014-2018 годы</v>
      </c>
      <c r="B903" s="55" t="s">
        <v>71</v>
      </c>
      <c r="C903" s="8"/>
      <c r="D903" s="1"/>
      <c r="E903" s="82"/>
      <c r="F903" s="7">
        <f>F904+F915+F921</f>
        <v>79861.8</v>
      </c>
      <c r="G903" s="7">
        <f>G904+G915+G921</f>
        <v>0</v>
      </c>
      <c r="H903" s="43">
        <f t="shared" si="146"/>
        <v>79861.8</v>
      </c>
      <c r="I903" s="7">
        <f>I904+I915+I921</f>
        <v>-83.69999999999982</v>
      </c>
      <c r="J903" s="43">
        <f t="shared" si="144"/>
        <v>79778.1</v>
      </c>
    </row>
    <row r="904" spans="1:10" ht="33">
      <c r="A904" s="41" t="str">
        <f ca="1">IF(ISERROR(MATCH(B904,Код_КЦСР,0)),"",INDIRECT(ADDRESS(MATCH(B904,Код_КЦСР,0)+1,2,,,"КЦСР")))</f>
        <v>Формирование и обеспечение сохранности муниципального земельно-имущественного комплекса</v>
      </c>
      <c r="B904" s="55" t="s">
        <v>73</v>
      </c>
      <c r="C904" s="8"/>
      <c r="D904" s="1"/>
      <c r="E904" s="82"/>
      <c r="F904" s="7">
        <f>F905+F910</f>
        <v>74338.5</v>
      </c>
      <c r="G904" s="7">
        <f>G905+G910</f>
        <v>0</v>
      </c>
      <c r="H904" s="43">
        <f t="shared" si="146"/>
        <v>74338.5</v>
      </c>
      <c r="I904" s="7">
        <f>I905+I910</f>
        <v>-83.69999999999982</v>
      </c>
      <c r="J904" s="43">
        <f t="shared" si="144"/>
        <v>74254.8</v>
      </c>
    </row>
    <row r="905" spans="1:10" ht="12.75">
      <c r="A905" s="41" t="str">
        <f ca="1">IF(ISERROR(MATCH(C905,Код_Раздел,0)),"",INDIRECT(ADDRESS(MATCH(C905,Код_Раздел,0)+1,2,,,"Раздел")))</f>
        <v>Общегосударственные  вопросы</v>
      </c>
      <c r="B905" s="55" t="s">
        <v>73</v>
      </c>
      <c r="C905" s="8" t="s">
        <v>234</v>
      </c>
      <c r="D905" s="1"/>
      <c r="E905" s="82"/>
      <c r="F905" s="7">
        <f aca="true" t="shared" si="153" ref="F905:I908">F906</f>
        <v>10109.5</v>
      </c>
      <c r="G905" s="7">
        <f t="shared" si="153"/>
        <v>0</v>
      </c>
      <c r="H905" s="43">
        <f t="shared" si="146"/>
        <v>10109.5</v>
      </c>
      <c r="I905" s="7">
        <f t="shared" si="153"/>
        <v>-83.69999999999982</v>
      </c>
      <c r="J905" s="43">
        <f t="shared" si="144"/>
        <v>10025.8</v>
      </c>
    </row>
    <row r="906" spans="1:10" ht="12.75">
      <c r="A906" s="10" t="s">
        <v>258</v>
      </c>
      <c r="B906" s="55" t="s">
        <v>73</v>
      </c>
      <c r="C906" s="8" t="s">
        <v>234</v>
      </c>
      <c r="D906" s="1" t="s">
        <v>211</v>
      </c>
      <c r="E906" s="82"/>
      <c r="F906" s="7">
        <f t="shared" si="153"/>
        <v>10109.5</v>
      </c>
      <c r="G906" s="7">
        <f t="shared" si="153"/>
        <v>0</v>
      </c>
      <c r="H906" s="43">
        <f t="shared" si="146"/>
        <v>10109.5</v>
      </c>
      <c r="I906" s="7">
        <f t="shared" si="153"/>
        <v>-83.69999999999982</v>
      </c>
      <c r="J906" s="43">
        <f t="shared" si="144"/>
        <v>10025.8</v>
      </c>
    </row>
    <row r="907" spans="1:10" ht="12.75">
      <c r="A907" s="41" t="str">
        <f ca="1">IF(ISERROR(MATCH(E907,Код_КВР,0)),"",INDIRECT(ADDRESS(MATCH(E907,Код_КВР,0)+1,2,,,"КВР")))</f>
        <v>Закупка товаров, работ и услуг для муниципальных нужд</v>
      </c>
      <c r="B907" s="55" t="s">
        <v>73</v>
      </c>
      <c r="C907" s="8" t="s">
        <v>234</v>
      </c>
      <c r="D907" s="1" t="s">
        <v>211</v>
      </c>
      <c r="E907" s="82">
        <v>200</v>
      </c>
      <c r="F907" s="7">
        <f t="shared" si="153"/>
        <v>10109.5</v>
      </c>
      <c r="G907" s="7">
        <f t="shared" si="153"/>
        <v>0</v>
      </c>
      <c r="H907" s="43">
        <f t="shared" si="146"/>
        <v>10109.5</v>
      </c>
      <c r="I907" s="7">
        <f t="shared" si="153"/>
        <v>-83.69999999999982</v>
      </c>
      <c r="J907" s="43">
        <f t="shared" si="144"/>
        <v>10025.8</v>
      </c>
    </row>
    <row r="908" spans="1:10" ht="33">
      <c r="A908" s="41" t="str">
        <f ca="1">IF(ISERROR(MATCH(E908,Код_КВР,0)),"",INDIRECT(ADDRESS(MATCH(E908,Код_КВР,0)+1,2,,,"КВР")))</f>
        <v>Иные закупки товаров, работ и услуг для обеспечения муниципальных нужд</v>
      </c>
      <c r="B908" s="55" t="s">
        <v>73</v>
      </c>
      <c r="C908" s="8" t="s">
        <v>234</v>
      </c>
      <c r="D908" s="1" t="s">
        <v>211</v>
      </c>
      <c r="E908" s="82">
        <v>240</v>
      </c>
      <c r="F908" s="7">
        <f t="shared" si="153"/>
        <v>10109.5</v>
      </c>
      <c r="G908" s="7">
        <f t="shared" si="153"/>
        <v>0</v>
      </c>
      <c r="H908" s="43">
        <f t="shared" si="146"/>
        <v>10109.5</v>
      </c>
      <c r="I908" s="7">
        <f t="shared" si="153"/>
        <v>-83.69999999999982</v>
      </c>
      <c r="J908" s="43">
        <f t="shared" si="144"/>
        <v>10025.8</v>
      </c>
    </row>
    <row r="909" spans="1:10" ht="33">
      <c r="A909" s="41" t="str">
        <f ca="1">IF(ISERROR(MATCH(E909,Код_КВР,0)),"",INDIRECT(ADDRESS(MATCH(E909,Код_КВР,0)+1,2,,,"КВР")))</f>
        <v xml:space="preserve">Прочая закупка товаров, работ и услуг для обеспечения муниципальных нужд         </v>
      </c>
      <c r="B909" s="55" t="s">
        <v>73</v>
      </c>
      <c r="C909" s="8" t="s">
        <v>234</v>
      </c>
      <c r="D909" s="1" t="s">
        <v>211</v>
      </c>
      <c r="E909" s="82">
        <v>244</v>
      </c>
      <c r="F909" s="7">
        <f>'прил.5'!G1257</f>
        <v>10109.5</v>
      </c>
      <c r="G909" s="7">
        <f>'прил.5'!H1257</f>
        <v>0</v>
      </c>
      <c r="H909" s="43">
        <f t="shared" si="146"/>
        <v>10109.5</v>
      </c>
      <c r="I909" s="7">
        <f>'прил.5'!J1257+'прил.5'!J105</f>
        <v>-83.69999999999982</v>
      </c>
      <c r="J909" s="43">
        <f t="shared" si="144"/>
        <v>10025.8</v>
      </c>
    </row>
    <row r="910" spans="1:10" ht="12.75">
      <c r="A910" s="41" t="str">
        <f ca="1">IF(ISERROR(MATCH(C910,Код_Раздел,0)),"",INDIRECT(ADDRESS(MATCH(C910,Код_Раздел,0)+1,2,,,"Раздел")))</f>
        <v>Национальная экономика</v>
      </c>
      <c r="B910" s="55" t="s">
        <v>73</v>
      </c>
      <c r="C910" s="8" t="s">
        <v>237</v>
      </c>
      <c r="D910" s="1"/>
      <c r="E910" s="82"/>
      <c r="F910" s="7">
        <f aca="true" t="shared" si="154" ref="F910:I913">F911</f>
        <v>64229</v>
      </c>
      <c r="G910" s="7">
        <f t="shared" si="154"/>
        <v>0</v>
      </c>
      <c r="H910" s="43">
        <f t="shared" si="146"/>
        <v>64229</v>
      </c>
      <c r="I910" s="7">
        <f t="shared" si="154"/>
        <v>0</v>
      </c>
      <c r="J910" s="43">
        <f t="shared" si="144"/>
        <v>64229</v>
      </c>
    </row>
    <row r="911" spans="1:10" ht="12.75">
      <c r="A911" s="12" t="s">
        <v>385</v>
      </c>
      <c r="B911" s="55" t="s">
        <v>73</v>
      </c>
      <c r="C911" s="8" t="s">
        <v>237</v>
      </c>
      <c r="D911" s="8" t="s">
        <v>243</v>
      </c>
      <c r="E911" s="82"/>
      <c r="F911" s="7">
        <f t="shared" si="154"/>
        <v>64229</v>
      </c>
      <c r="G911" s="7">
        <f t="shared" si="154"/>
        <v>0</v>
      </c>
      <c r="H911" s="43">
        <f t="shared" si="146"/>
        <v>64229</v>
      </c>
      <c r="I911" s="7">
        <f t="shared" si="154"/>
        <v>0</v>
      </c>
      <c r="J911" s="43">
        <f t="shared" si="144"/>
        <v>64229</v>
      </c>
    </row>
    <row r="912" spans="1:10" ht="12.75">
      <c r="A912" s="41" t="str">
        <f ca="1">IF(ISERROR(MATCH(E912,Код_КВР,0)),"",INDIRECT(ADDRESS(MATCH(E912,Код_КВР,0)+1,2,,,"КВР")))</f>
        <v>Закупка товаров, работ и услуг для муниципальных нужд</v>
      </c>
      <c r="B912" s="55" t="s">
        <v>73</v>
      </c>
      <c r="C912" s="8" t="s">
        <v>237</v>
      </c>
      <c r="D912" s="8" t="s">
        <v>243</v>
      </c>
      <c r="E912" s="82">
        <v>200</v>
      </c>
      <c r="F912" s="7">
        <f t="shared" si="154"/>
        <v>64229</v>
      </c>
      <c r="G912" s="7">
        <f t="shared" si="154"/>
        <v>0</v>
      </c>
      <c r="H912" s="43">
        <f t="shared" si="146"/>
        <v>64229</v>
      </c>
      <c r="I912" s="7">
        <f t="shared" si="154"/>
        <v>0</v>
      </c>
      <c r="J912" s="43">
        <f t="shared" si="144"/>
        <v>64229</v>
      </c>
    </row>
    <row r="913" spans="1:10" ht="33">
      <c r="A913" s="41" t="str">
        <f ca="1">IF(ISERROR(MATCH(E913,Код_КВР,0)),"",INDIRECT(ADDRESS(MATCH(E913,Код_КВР,0)+1,2,,,"КВР")))</f>
        <v>Иные закупки товаров, работ и услуг для обеспечения муниципальных нужд</v>
      </c>
      <c r="B913" s="55" t="s">
        <v>73</v>
      </c>
      <c r="C913" s="8" t="s">
        <v>237</v>
      </c>
      <c r="D913" s="8" t="s">
        <v>243</v>
      </c>
      <c r="E913" s="82">
        <v>240</v>
      </c>
      <c r="F913" s="7">
        <f t="shared" si="154"/>
        <v>64229</v>
      </c>
      <c r="G913" s="7">
        <f t="shared" si="154"/>
        <v>0</v>
      </c>
      <c r="H913" s="43">
        <f t="shared" si="146"/>
        <v>64229</v>
      </c>
      <c r="I913" s="7">
        <f t="shared" si="154"/>
        <v>0</v>
      </c>
      <c r="J913" s="43">
        <f t="shared" si="144"/>
        <v>64229</v>
      </c>
    </row>
    <row r="914" spans="1:10" ht="33">
      <c r="A914" s="41" t="str">
        <f ca="1">IF(ISERROR(MATCH(E914,Код_КВР,0)),"",INDIRECT(ADDRESS(MATCH(E914,Код_КВР,0)+1,2,,,"КВР")))</f>
        <v xml:space="preserve">Прочая закупка товаров, работ и услуг для обеспечения муниципальных нужд         </v>
      </c>
      <c r="B914" s="55" t="s">
        <v>73</v>
      </c>
      <c r="C914" s="8" t="s">
        <v>237</v>
      </c>
      <c r="D914" s="8" t="s">
        <v>243</v>
      </c>
      <c r="E914" s="82">
        <v>244</v>
      </c>
      <c r="F914" s="7">
        <f>'прил.5'!G1278</f>
        <v>64229</v>
      </c>
      <c r="G914" s="7">
        <f>'прил.5'!H1278+'прил.5'!H388</f>
        <v>0</v>
      </c>
      <c r="H914" s="43">
        <f t="shared" si="146"/>
        <v>64229</v>
      </c>
      <c r="I914" s="7">
        <f>'прил.5'!J1278+'прил.5'!J388</f>
        <v>0</v>
      </c>
      <c r="J914" s="43">
        <f t="shared" si="144"/>
        <v>64229</v>
      </c>
    </row>
    <row r="915" spans="1:10" ht="33">
      <c r="A915" s="41" t="str">
        <f ca="1">IF(ISERROR(MATCH(B915,Код_КЦСР,0)),"",INDIRECT(ADDRESS(MATCH(B915,Код_КЦСР,0)+1,2,,,"КЦСР")))</f>
        <v>Обеспечение поступлений в доход бюджета от использования и распоряжения земельно-имущественным комплексом</v>
      </c>
      <c r="B915" s="55" t="s">
        <v>75</v>
      </c>
      <c r="C915" s="8"/>
      <c r="D915" s="1"/>
      <c r="E915" s="82"/>
      <c r="F915" s="7">
        <f aca="true" t="shared" si="155" ref="F915:I919">F916</f>
        <v>4795.1</v>
      </c>
      <c r="G915" s="7">
        <f t="shared" si="155"/>
        <v>0</v>
      </c>
      <c r="H915" s="43">
        <f t="shared" si="146"/>
        <v>4795.1</v>
      </c>
      <c r="I915" s="7">
        <f t="shared" si="155"/>
        <v>0</v>
      </c>
      <c r="J915" s="43">
        <f t="shared" si="144"/>
        <v>4795.1</v>
      </c>
    </row>
    <row r="916" spans="1:10" ht="12.75">
      <c r="A916" s="41" t="str">
        <f ca="1">IF(ISERROR(MATCH(C916,Код_Раздел,0)),"",INDIRECT(ADDRESS(MATCH(C916,Код_Раздел,0)+1,2,,,"Раздел")))</f>
        <v>Общегосударственные  вопросы</v>
      </c>
      <c r="B916" s="55" t="s">
        <v>75</v>
      </c>
      <c r="C916" s="8" t="s">
        <v>234</v>
      </c>
      <c r="D916" s="1"/>
      <c r="E916" s="82"/>
      <c r="F916" s="7">
        <f t="shared" si="155"/>
        <v>4795.1</v>
      </c>
      <c r="G916" s="7">
        <f t="shared" si="155"/>
        <v>0</v>
      </c>
      <c r="H916" s="43">
        <f t="shared" si="146"/>
        <v>4795.1</v>
      </c>
      <c r="I916" s="7">
        <f t="shared" si="155"/>
        <v>0</v>
      </c>
      <c r="J916" s="43">
        <f t="shared" si="144"/>
        <v>4795.1</v>
      </c>
    </row>
    <row r="917" spans="1:10" ht="12.75">
      <c r="A917" s="10" t="s">
        <v>258</v>
      </c>
      <c r="B917" s="55" t="s">
        <v>75</v>
      </c>
      <c r="C917" s="8" t="s">
        <v>234</v>
      </c>
      <c r="D917" s="1" t="s">
        <v>211</v>
      </c>
      <c r="E917" s="82"/>
      <c r="F917" s="7">
        <f t="shared" si="155"/>
        <v>4795.1</v>
      </c>
      <c r="G917" s="7">
        <f t="shared" si="155"/>
        <v>0</v>
      </c>
      <c r="H917" s="43">
        <f t="shared" si="146"/>
        <v>4795.1</v>
      </c>
      <c r="I917" s="7">
        <f t="shared" si="155"/>
        <v>0</v>
      </c>
      <c r="J917" s="43">
        <f t="shared" si="144"/>
        <v>4795.1</v>
      </c>
    </row>
    <row r="918" spans="1:10" ht="12.75">
      <c r="A918" s="41" t="str">
        <f ca="1">IF(ISERROR(MATCH(E918,Код_КВР,0)),"",INDIRECT(ADDRESS(MATCH(E918,Код_КВР,0)+1,2,,,"КВР")))</f>
        <v>Закупка товаров, работ и услуг для муниципальных нужд</v>
      </c>
      <c r="B918" s="55" t="s">
        <v>75</v>
      </c>
      <c r="C918" s="8" t="s">
        <v>234</v>
      </c>
      <c r="D918" s="1" t="s">
        <v>211</v>
      </c>
      <c r="E918" s="82">
        <v>200</v>
      </c>
      <c r="F918" s="7">
        <f t="shared" si="155"/>
        <v>4795.1</v>
      </c>
      <c r="G918" s="7">
        <f t="shared" si="155"/>
        <v>0</v>
      </c>
      <c r="H918" s="43">
        <f t="shared" si="146"/>
        <v>4795.1</v>
      </c>
      <c r="I918" s="7">
        <f t="shared" si="155"/>
        <v>0</v>
      </c>
      <c r="J918" s="43">
        <f t="shared" si="144"/>
        <v>4795.1</v>
      </c>
    </row>
    <row r="919" spans="1:10" ht="33">
      <c r="A919" s="41" t="str">
        <f ca="1">IF(ISERROR(MATCH(E919,Код_КВР,0)),"",INDIRECT(ADDRESS(MATCH(E919,Код_КВР,0)+1,2,,,"КВР")))</f>
        <v>Иные закупки товаров, работ и услуг для обеспечения муниципальных нужд</v>
      </c>
      <c r="B919" s="55" t="s">
        <v>75</v>
      </c>
      <c r="C919" s="8" t="s">
        <v>234</v>
      </c>
      <c r="D919" s="1" t="s">
        <v>211</v>
      </c>
      <c r="E919" s="82">
        <v>240</v>
      </c>
      <c r="F919" s="7">
        <f t="shared" si="155"/>
        <v>4795.1</v>
      </c>
      <c r="G919" s="7">
        <f t="shared" si="155"/>
        <v>0</v>
      </c>
      <c r="H919" s="43">
        <f t="shared" si="146"/>
        <v>4795.1</v>
      </c>
      <c r="I919" s="7">
        <f t="shared" si="155"/>
        <v>0</v>
      </c>
      <c r="J919" s="43">
        <f aca="true" t="shared" si="156" ref="J919:J982">H919+I919</f>
        <v>4795.1</v>
      </c>
    </row>
    <row r="920" spans="1:10" ht="33">
      <c r="A920" s="41" t="str">
        <f ca="1">IF(ISERROR(MATCH(E920,Код_КВР,0)),"",INDIRECT(ADDRESS(MATCH(E920,Код_КВР,0)+1,2,,,"КВР")))</f>
        <v xml:space="preserve">Прочая закупка товаров, работ и услуг для обеспечения муниципальных нужд         </v>
      </c>
      <c r="B920" s="55" t="s">
        <v>75</v>
      </c>
      <c r="C920" s="8" t="s">
        <v>234</v>
      </c>
      <c r="D920" s="1" t="s">
        <v>211</v>
      </c>
      <c r="E920" s="82">
        <v>244</v>
      </c>
      <c r="F920" s="7">
        <f>'прил.5'!G1261</f>
        <v>4795.1</v>
      </c>
      <c r="G920" s="7">
        <f>'прил.5'!H1261</f>
        <v>0</v>
      </c>
      <c r="H920" s="43">
        <f t="shared" si="146"/>
        <v>4795.1</v>
      </c>
      <c r="I920" s="7">
        <f>'прил.5'!J1261</f>
        <v>0</v>
      </c>
      <c r="J920" s="43">
        <f t="shared" si="156"/>
        <v>4795.1</v>
      </c>
    </row>
    <row r="921" spans="1:10" ht="33">
      <c r="A921" s="41" t="str">
        <f ca="1">IF(ISERROR(MATCH(B921,Код_КЦСР,0)),"",INDIRECT(ADDRESS(MATCH(B921,Код_КЦСР,0)+1,2,,,"КЦСР")))</f>
        <v>Обеспечение исполнения полномочий органа местного самоуправления в области наружной рекламы</v>
      </c>
      <c r="B921" s="55" t="s">
        <v>77</v>
      </c>
      <c r="C921" s="8"/>
      <c r="D921" s="1"/>
      <c r="E921" s="82"/>
      <c r="F921" s="7">
        <f aca="true" t="shared" si="157" ref="F921:I925">F922</f>
        <v>728.2</v>
      </c>
      <c r="G921" s="7">
        <f t="shared" si="157"/>
        <v>0</v>
      </c>
      <c r="H921" s="43">
        <f t="shared" si="146"/>
        <v>728.2</v>
      </c>
      <c r="I921" s="7">
        <f t="shared" si="157"/>
        <v>0</v>
      </c>
      <c r="J921" s="43">
        <f t="shared" si="156"/>
        <v>728.2</v>
      </c>
    </row>
    <row r="922" spans="1:10" ht="12.75">
      <c r="A922" s="41" t="str">
        <f ca="1">IF(ISERROR(MATCH(C922,Код_Раздел,0)),"",INDIRECT(ADDRESS(MATCH(C922,Код_Раздел,0)+1,2,,,"Раздел")))</f>
        <v>Национальная экономика</v>
      </c>
      <c r="B922" s="55" t="s">
        <v>77</v>
      </c>
      <c r="C922" s="8" t="s">
        <v>237</v>
      </c>
      <c r="D922" s="1"/>
      <c r="E922" s="82"/>
      <c r="F922" s="7">
        <f t="shared" si="157"/>
        <v>728.2</v>
      </c>
      <c r="G922" s="7">
        <f t="shared" si="157"/>
        <v>0</v>
      </c>
      <c r="H922" s="43">
        <f t="shared" si="146"/>
        <v>728.2</v>
      </c>
      <c r="I922" s="7">
        <f t="shared" si="157"/>
        <v>0</v>
      </c>
      <c r="J922" s="43">
        <f t="shared" si="156"/>
        <v>728.2</v>
      </c>
    </row>
    <row r="923" spans="1:10" ht="12.75">
      <c r="A923" s="10" t="s">
        <v>244</v>
      </c>
      <c r="B923" s="55" t="s">
        <v>77</v>
      </c>
      <c r="C923" s="8" t="s">
        <v>237</v>
      </c>
      <c r="D923" s="8" t="s">
        <v>217</v>
      </c>
      <c r="E923" s="82"/>
      <c r="F923" s="7">
        <f t="shared" si="157"/>
        <v>728.2</v>
      </c>
      <c r="G923" s="7">
        <f t="shared" si="157"/>
        <v>0</v>
      </c>
      <c r="H923" s="43">
        <f t="shared" si="146"/>
        <v>728.2</v>
      </c>
      <c r="I923" s="7">
        <f t="shared" si="157"/>
        <v>0</v>
      </c>
      <c r="J923" s="43">
        <f t="shared" si="156"/>
        <v>728.2</v>
      </c>
    </row>
    <row r="924" spans="1:10" ht="12.75">
      <c r="A924" s="41" t="str">
        <f ca="1">IF(ISERROR(MATCH(E924,Код_КВР,0)),"",INDIRECT(ADDRESS(MATCH(E924,Код_КВР,0)+1,2,,,"КВР")))</f>
        <v>Закупка товаров, работ и услуг для муниципальных нужд</v>
      </c>
      <c r="B924" s="55" t="s">
        <v>77</v>
      </c>
      <c r="C924" s="8" t="s">
        <v>237</v>
      </c>
      <c r="D924" s="8" t="s">
        <v>217</v>
      </c>
      <c r="E924" s="82">
        <v>200</v>
      </c>
      <c r="F924" s="7">
        <f t="shared" si="157"/>
        <v>728.2</v>
      </c>
      <c r="G924" s="7">
        <f t="shared" si="157"/>
        <v>0</v>
      </c>
      <c r="H924" s="43">
        <f t="shared" si="146"/>
        <v>728.2</v>
      </c>
      <c r="I924" s="7">
        <f t="shared" si="157"/>
        <v>0</v>
      </c>
      <c r="J924" s="43">
        <f t="shared" si="156"/>
        <v>728.2</v>
      </c>
    </row>
    <row r="925" spans="1:10" ht="33">
      <c r="A925" s="41" t="str">
        <f ca="1">IF(ISERROR(MATCH(E925,Код_КВР,0)),"",INDIRECT(ADDRESS(MATCH(E925,Код_КВР,0)+1,2,,,"КВР")))</f>
        <v>Иные закупки товаров, работ и услуг для обеспечения муниципальных нужд</v>
      </c>
      <c r="B925" s="55" t="s">
        <v>77</v>
      </c>
      <c r="C925" s="8" t="s">
        <v>237</v>
      </c>
      <c r="D925" s="8" t="s">
        <v>217</v>
      </c>
      <c r="E925" s="82">
        <v>240</v>
      </c>
      <c r="F925" s="7">
        <f t="shared" si="157"/>
        <v>728.2</v>
      </c>
      <c r="G925" s="7">
        <f t="shared" si="157"/>
        <v>0</v>
      </c>
      <c r="H925" s="43">
        <f t="shared" si="146"/>
        <v>728.2</v>
      </c>
      <c r="I925" s="7">
        <f t="shared" si="157"/>
        <v>0</v>
      </c>
      <c r="J925" s="43">
        <f t="shared" si="156"/>
        <v>728.2</v>
      </c>
    </row>
    <row r="926" spans="1:10" ht="33">
      <c r="A926" s="41" t="str">
        <f ca="1">IF(ISERROR(MATCH(E926,Код_КВР,0)),"",INDIRECT(ADDRESS(MATCH(E926,Код_КВР,0)+1,2,,,"КВР")))</f>
        <v xml:space="preserve">Прочая закупка товаров, работ и услуг для обеспечения муниципальных нужд         </v>
      </c>
      <c r="B926" s="55" t="s">
        <v>77</v>
      </c>
      <c r="C926" s="8" t="s">
        <v>237</v>
      </c>
      <c r="D926" s="8" t="s">
        <v>217</v>
      </c>
      <c r="E926" s="82">
        <v>244</v>
      </c>
      <c r="F926" s="7">
        <f>'прил.5'!G1296</f>
        <v>728.2</v>
      </c>
      <c r="G926" s="7">
        <f>'прил.5'!H1296</f>
        <v>0</v>
      </c>
      <c r="H926" s="43">
        <f t="shared" si="146"/>
        <v>728.2</v>
      </c>
      <c r="I926" s="7">
        <f>'прил.5'!J1296</f>
        <v>0</v>
      </c>
      <c r="J926" s="43">
        <f t="shared" si="156"/>
        <v>728.2</v>
      </c>
    </row>
    <row r="927" spans="1:10" ht="49.5">
      <c r="A927" s="41" t="str">
        <f ca="1">IF(ISERROR(MATCH(B927,Код_КЦСР,0)),"",INDIRECT(ADDRESS(MATCH(B927,Код_КЦСР,0)+1,2,,,"КЦСР")))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927" s="76" t="s">
        <v>79</v>
      </c>
      <c r="C927" s="8"/>
      <c r="D927" s="1"/>
      <c r="E927" s="82"/>
      <c r="F927" s="7">
        <f>F928+F968+F983</f>
        <v>197705.1</v>
      </c>
      <c r="G927" s="7">
        <f>G928+G968+G983</f>
        <v>0</v>
      </c>
      <c r="H927" s="43">
        <f aca="true" t="shared" si="158" ref="H927:H990">F927+G927</f>
        <v>197705.1</v>
      </c>
      <c r="I927" s="7">
        <f>I928+I968+I983</f>
        <v>0</v>
      </c>
      <c r="J927" s="43">
        <f t="shared" si="156"/>
        <v>197705.1</v>
      </c>
    </row>
    <row r="928" spans="1:10" ht="33">
      <c r="A928" s="41" t="str">
        <f ca="1">IF(ISERROR(MATCH(B928,Код_КЦСР,0)),"",INDIRECT(ADDRESS(MATCH(B928,Код_КЦСР,0)+1,2,,,"КЦСР")))</f>
        <v>Капитальное строительство и реконструкция объектов муниципальной собственности</v>
      </c>
      <c r="B928" s="76" t="s">
        <v>81</v>
      </c>
      <c r="C928" s="8"/>
      <c r="D928" s="1"/>
      <c r="E928" s="82"/>
      <c r="F928" s="7">
        <f>F929+F950+F956+F962</f>
        <v>100305.7</v>
      </c>
      <c r="G928" s="7">
        <f>G929+G950+G956+G962</f>
        <v>0</v>
      </c>
      <c r="H928" s="43">
        <f t="shared" si="158"/>
        <v>100305.7</v>
      </c>
      <c r="I928" s="7">
        <f>I929+I950+I956+I962</f>
        <v>0</v>
      </c>
      <c r="J928" s="43">
        <f t="shared" si="156"/>
        <v>100305.7</v>
      </c>
    </row>
    <row r="929" spans="1:10" ht="12.75">
      <c r="A929" s="41" t="str">
        <f ca="1">IF(ISERROR(MATCH(B929,Код_КЦСР,0)),"",INDIRECT(ADDRESS(MATCH(B929,Код_КЦСР,0)+1,2,,,"КЦСР")))</f>
        <v>Строительство объектов сметной стоимостью до 100 млн. рублей</v>
      </c>
      <c r="B929" s="76" t="s">
        <v>82</v>
      </c>
      <c r="C929" s="8"/>
      <c r="D929" s="1"/>
      <c r="E929" s="82"/>
      <c r="F929" s="7">
        <f>F930+F935+F940+F945</f>
        <v>17183.7</v>
      </c>
      <c r="G929" s="7">
        <f>G930+G935+G940+G945</f>
        <v>0</v>
      </c>
      <c r="H929" s="43">
        <f t="shared" si="158"/>
        <v>17183.7</v>
      </c>
      <c r="I929" s="7">
        <f>I930+I935+I940+I945</f>
        <v>0</v>
      </c>
      <c r="J929" s="43">
        <f t="shared" si="156"/>
        <v>17183.7</v>
      </c>
    </row>
    <row r="930" spans="1:10" ht="12.75">
      <c r="A930" s="41" t="str">
        <f ca="1">IF(ISERROR(MATCH(C930,Код_Раздел,0)),"",INDIRECT(ADDRESS(MATCH(C930,Код_Раздел,0)+1,2,,,"Раздел")))</f>
        <v>Национальная экономика</v>
      </c>
      <c r="B930" s="76" t="s">
        <v>82</v>
      </c>
      <c r="C930" s="8" t="s">
        <v>237</v>
      </c>
      <c r="D930" s="1"/>
      <c r="E930" s="82"/>
      <c r="F930" s="7">
        <f aca="true" t="shared" si="159" ref="F930:I933">F931</f>
        <v>2004.9</v>
      </c>
      <c r="G930" s="7">
        <f t="shared" si="159"/>
        <v>0</v>
      </c>
      <c r="H930" s="43">
        <f t="shared" si="158"/>
        <v>2004.9</v>
      </c>
      <c r="I930" s="7">
        <f t="shared" si="159"/>
        <v>0</v>
      </c>
      <c r="J930" s="43">
        <f t="shared" si="156"/>
        <v>2004.9</v>
      </c>
    </row>
    <row r="931" spans="1:10" ht="12.75">
      <c r="A931" s="12" t="s">
        <v>201</v>
      </c>
      <c r="B931" s="76" t="s">
        <v>82</v>
      </c>
      <c r="C931" s="8" t="s">
        <v>237</v>
      </c>
      <c r="D931" s="8" t="s">
        <v>240</v>
      </c>
      <c r="E931" s="82"/>
      <c r="F931" s="7">
        <f t="shared" si="159"/>
        <v>2004.9</v>
      </c>
      <c r="G931" s="7">
        <f t="shared" si="159"/>
        <v>0</v>
      </c>
      <c r="H931" s="43">
        <f t="shared" si="158"/>
        <v>2004.9</v>
      </c>
      <c r="I931" s="7">
        <f t="shared" si="159"/>
        <v>0</v>
      </c>
      <c r="J931" s="43">
        <f t="shared" si="156"/>
        <v>2004.9</v>
      </c>
    </row>
    <row r="932" spans="1:10" ht="33">
      <c r="A932" s="41" t="str">
        <f ca="1">IF(ISERROR(MATCH(E932,Код_КВР,0)),"",INDIRECT(ADDRESS(MATCH(E932,Код_КВР,0)+1,2,,,"КВР")))</f>
        <v>Капитальные вложения в объекты недвижимого имущества муниципальной собственности</v>
      </c>
      <c r="B932" s="76" t="s">
        <v>82</v>
      </c>
      <c r="C932" s="8" t="s">
        <v>237</v>
      </c>
      <c r="D932" s="8" t="s">
        <v>240</v>
      </c>
      <c r="E932" s="82">
        <v>400</v>
      </c>
      <c r="F932" s="7">
        <f t="shared" si="159"/>
        <v>2004.9</v>
      </c>
      <c r="G932" s="7">
        <f t="shared" si="159"/>
        <v>0</v>
      </c>
      <c r="H932" s="43">
        <f t="shared" si="158"/>
        <v>2004.9</v>
      </c>
      <c r="I932" s="7">
        <f t="shared" si="159"/>
        <v>0</v>
      </c>
      <c r="J932" s="43">
        <f t="shared" si="156"/>
        <v>2004.9</v>
      </c>
    </row>
    <row r="933" spans="1:10" ht="12.75">
      <c r="A933" s="41" t="str">
        <f ca="1">IF(ISERROR(MATCH(E933,Код_КВР,0)),"",INDIRECT(ADDRESS(MATCH(E933,Код_КВР,0)+1,2,,,"КВР")))</f>
        <v>Бюджетные инвестиции</v>
      </c>
      <c r="B933" s="76" t="s">
        <v>82</v>
      </c>
      <c r="C933" s="8" t="s">
        <v>237</v>
      </c>
      <c r="D933" s="8" t="s">
        <v>240</v>
      </c>
      <c r="E933" s="82">
        <v>410</v>
      </c>
      <c r="F933" s="7">
        <f t="shared" si="159"/>
        <v>2004.9</v>
      </c>
      <c r="G933" s="7">
        <f t="shared" si="159"/>
        <v>0</v>
      </c>
      <c r="H933" s="43">
        <f t="shared" si="158"/>
        <v>2004.9</v>
      </c>
      <c r="I933" s="7">
        <f t="shared" si="159"/>
        <v>0</v>
      </c>
      <c r="J933" s="43">
        <f t="shared" si="156"/>
        <v>2004.9</v>
      </c>
    </row>
    <row r="934" spans="1:10" ht="33">
      <c r="A934" s="41" t="str">
        <f ca="1">IF(ISERROR(MATCH(E934,Код_КВР,0)),"",INDIRECT(ADDRESS(MATCH(E934,Код_КВР,0)+1,2,,,"КВР")))</f>
        <v>Бюджетные инвестиции в объекты капитального строительства муниципальной собственности</v>
      </c>
      <c r="B934" s="76" t="s">
        <v>82</v>
      </c>
      <c r="C934" s="8" t="s">
        <v>237</v>
      </c>
      <c r="D934" s="8" t="s">
        <v>240</v>
      </c>
      <c r="E934" s="82">
        <v>414</v>
      </c>
      <c r="F934" s="7">
        <f>'прил.5'!G1285</f>
        <v>2004.9</v>
      </c>
      <c r="G934" s="7">
        <f>'прил.5'!H1285</f>
        <v>0</v>
      </c>
      <c r="H934" s="43">
        <f t="shared" si="158"/>
        <v>2004.9</v>
      </c>
      <c r="I934" s="7">
        <f>'прил.5'!J1285</f>
        <v>0</v>
      </c>
      <c r="J934" s="43">
        <f t="shared" si="156"/>
        <v>2004.9</v>
      </c>
    </row>
    <row r="935" spans="1:10" ht="12.75">
      <c r="A935" s="41" t="str">
        <f ca="1">IF(ISERROR(MATCH(C935,Код_Раздел,0)),"",INDIRECT(ADDRESS(MATCH(C935,Код_Раздел,0)+1,2,,,"Раздел")))</f>
        <v>Жилищно-коммунальное хозяйство</v>
      </c>
      <c r="B935" s="76" t="s">
        <v>82</v>
      </c>
      <c r="C935" s="8" t="s">
        <v>242</v>
      </c>
      <c r="D935" s="1"/>
      <c r="E935" s="82"/>
      <c r="F935" s="7">
        <f aca="true" t="shared" si="160" ref="F935:I938">F936</f>
        <v>5000</v>
      </c>
      <c r="G935" s="7">
        <f t="shared" si="160"/>
        <v>0</v>
      </c>
      <c r="H935" s="43">
        <f t="shared" si="158"/>
        <v>5000</v>
      </c>
      <c r="I935" s="7">
        <f t="shared" si="160"/>
        <v>0</v>
      </c>
      <c r="J935" s="43">
        <f t="shared" si="156"/>
        <v>5000</v>
      </c>
    </row>
    <row r="936" spans="1:10" ht="12.75">
      <c r="A936" s="13" t="s">
        <v>273</v>
      </c>
      <c r="B936" s="76" t="s">
        <v>82</v>
      </c>
      <c r="C936" s="8" t="s">
        <v>242</v>
      </c>
      <c r="D936" s="8" t="s">
        <v>236</v>
      </c>
      <c r="E936" s="82"/>
      <c r="F936" s="7">
        <f t="shared" si="160"/>
        <v>5000</v>
      </c>
      <c r="G936" s="7">
        <f t="shared" si="160"/>
        <v>0</v>
      </c>
      <c r="H936" s="43">
        <f t="shared" si="158"/>
        <v>5000</v>
      </c>
      <c r="I936" s="7">
        <f t="shared" si="160"/>
        <v>0</v>
      </c>
      <c r="J936" s="43">
        <f t="shared" si="156"/>
        <v>5000</v>
      </c>
    </row>
    <row r="937" spans="1:10" ht="33">
      <c r="A937" s="41" t="str">
        <f ca="1">IF(ISERROR(MATCH(E937,Код_КВР,0)),"",INDIRECT(ADDRESS(MATCH(E937,Код_КВР,0)+1,2,,,"КВР")))</f>
        <v>Капитальные вложения в объекты недвижимого имущества муниципальной собственности</v>
      </c>
      <c r="B937" s="76" t="s">
        <v>82</v>
      </c>
      <c r="C937" s="8" t="s">
        <v>242</v>
      </c>
      <c r="D937" s="8" t="s">
        <v>236</v>
      </c>
      <c r="E937" s="82">
        <v>400</v>
      </c>
      <c r="F937" s="7">
        <f t="shared" si="160"/>
        <v>5000</v>
      </c>
      <c r="G937" s="7">
        <f t="shared" si="160"/>
        <v>0</v>
      </c>
      <c r="H937" s="43">
        <f t="shared" si="158"/>
        <v>5000</v>
      </c>
      <c r="I937" s="7">
        <f t="shared" si="160"/>
        <v>0</v>
      </c>
      <c r="J937" s="43">
        <f t="shared" si="156"/>
        <v>5000</v>
      </c>
    </row>
    <row r="938" spans="1:10" ht="12.75">
      <c r="A938" s="41" t="str">
        <f ca="1">IF(ISERROR(MATCH(E938,Код_КВР,0)),"",INDIRECT(ADDRESS(MATCH(E938,Код_КВР,0)+1,2,,,"КВР")))</f>
        <v>Бюджетные инвестиции</v>
      </c>
      <c r="B938" s="76" t="s">
        <v>82</v>
      </c>
      <c r="C938" s="8" t="s">
        <v>242</v>
      </c>
      <c r="D938" s="8" t="s">
        <v>236</v>
      </c>
      <c r="E938" s="82">
        <v>410</v>
      </c>
      <c r="F938" s="7">
        <f t="shared" si="160"/>
        <v>5000</v>
      </c>
      <c r="G938" s="7">
        <f t="shared" si="160"/>
        <v>0</v>
      </c>
      <c r="H938" s="43">
        <f t="shared" si="158"/>
        <v>5000</v>
      </c>
      <c r="I938" s="7">
        <f t="shared" si="160"/>
        <v>0</v>
      </c>
      <c r="J938" s="43">
        <f t="shared" si="156"/>
        <v>5000</v>
      </c>
    </row>
    <row r="939" spans="1:10" ht="33">
      <c r="A939" s="41" t="str">
        <f ca="1">IF(ISERROR(MATCH(E939,Код_КВР,0)),"",INDIRECT(ADDRESS(MATCH(E939,Код_КВР,0)+1,2,,,"КВР")))</f>
        <v>Бюджетные инвестиции в объекты капитального строительства муниципальной собственности</v>
      </c>
      <c r="B939" s="76" t="s">
        <v>82</v>
      </c>
      <c r="C939" s="8" t="s">
        <v>242</v>
      </c>
      <c r="D939" s="8" t="s">
        <v>236</v>
      </c>
      <c r="E939" s="82">
        <v>414</v>
      </c>
      <c r="F939" s="7">
        <f>'прил.5'!G1337</f>
        <v>5000</v>
      </c>
      <c r="G939" s="7">
        <f>'прил.5'!H1337</f>
        <v>0</v>
      </c>
      <c r="H939" s="43">
        <f t="shared" si="158"/>
        <v>5000</v>
      </c>
      <c r="I939" s="7">
        <f>'прил.5'!J1337</f>
        <v>0</v>
      </c>
      <c r="J939" s="43">
        <f t="shared" si="156"/>
        <v>5000</v>
      </c>
    </row>
    <row r="940" spans="1:10" ht="12.75">
      <c r="A940" s="41" t="str">
        <f ca="1">IF(ISERROR(MATCH(C940,Код_Раздел,0)),"",INDIRECT(ADDRESS(MATCH(C940,Код_Раздел,0)+1,2,,,"Раздел")))</f>
        <v>Образование</v>
      </c>
      <c r="B940" s="76" t="s">
        <v>82</v>
      </c>
      <c r="C940" s="8" t="s">
        <v>216</v>
      </c>
      <c r="D940" s="1"/>
      <c r="E940" s="82"/>
      <c r="F940" s="7">
        <f aca="true" t="shared" si="161" ref="F940:I943">F941</f>
        <v>178.8</v>
      </c>
      <c r="G940" s="7">
        <f t="shared" si="161"/>
        <v>0</v>
      </c>
      <c r="H940" s="43">
        <f t="shared" si="158"/>
        <v>178.8</v>
      </c>
      <c r="I940" s="7">
        <f t="shared" si="161"/>
        <v>0</v>
      </c>
      <c r="J940" s="43">
        <f t="shared" si="156"/>
        <v>178.8</v>
      </c>
    </row>
    <row r="941" spans="1:10" ht="12.75">
      <c r="A941" s="10" t="s">
        <v>272</v>
      </c>
      <c r="B941" s="76" t="s">
        <v>82</v>
      </c>
      <c r="C941" s="8" t="s">
        <v>216</v>
      </c>
      <c r="D941" s="1" t="s">
        <v>240</v>
      </c>
      <c r="E941" s="82"/>
      <c r="F941" s="7">
        <f t="shared" si="161"/>
        <v>178.8</v>
      </c>
      <c r="G941" s="7">
        <f t="shared" si="161"/>
        <v>0</v>
      </c>
      <c r="H941" s="43">
        <f t="shared" si="158"/>
        <v>178.8</v>
      </c>
      <c r="I941" s="7">
        <f t="shared" si="161"/>
        <v>0</v>
      </c>
      <c r="J941" s="43">
        <f t="shared" si="156"/>
        <v>178.8</v>
      </c>
    </row>
    <row r="942" spans="1:10" ht="33">
      <c r="A942" s="41" t="str">
        <f ca="1">IF(ISERROR(MATCH(E942,Код_КВР,0)),"",INDIRECT(ADDRESS(MATCH(E942,Код_КВР,0)+1,2,,,"КВР")))</f>
        <v>Капитальные вложения в объекты недвижимого имущества муниципальной собственности</v>
      </c>
      <c r="B942" s="76" t="s">
        <v>82</v>
      </c>
      <c r="C942" s="8" t="s">
        <v>216</v>
      </c>
      <c r="D942" s="1" t="s">
        <v>240</v>
      </c>
      <c r="E942" s="82">
        <v>400</v>
      </c>
      <c r="F942" s="7">
        <f t="shared" si="161"/>
        <v>178.8</v>
      </c>
      <c r="G942" s="7">
        <f t="shared" si="161"/>
        <v>0</v>
      </c>
      <c r="H942" s="43">
        <f t="shared" si="158"/>
        <v>178.8</v>
      </c>
      <c r="I942" s="7">
        <f t="shared" si="161"/>
        <v>0</v>
      </c>
      <c r="J942" s="43">
        <f t="shared" si="156"/>
        <v>178.8</v>
      </c>
    </row>
    <row r="943" spans="1:10" ht="12.75">
      <c r="A943" s="41" t="str">
        <f ca="1">IF(ISERROR(MATCH(E943,Код_КВР,0)),"",INDIRECT(ADDRESS(MATCH(E943,Код_КВР,0)+1,2,,,"КВР")))</f>
        <v>Бюджетные инвестиции</v>
      </c>
      <c r="B943" s="76" t="s">
        <v>82</v>
      </c>
      <c r="C943" s="8" t="s">
        <v>216</v>
      </c>
      <c r="D943" s="1" t="s">
        <v>240</v>
      </c>
      <c r="E943" s="82">
        <v>410</v>
      </c>
      <c r="F943" s="7">
        <f t="shared" si="161"/>
        <v>178.8</v>
      </c>
      <c r="G943" s="7">
        <f t="shared" si="161"/>
        <v>0</v>
      </c>
      <c r="H943" s="43">
        <f t="shared" si="158"/>
        <v>178.8</v>
      </c>
      <c r="I943" s="7">
        <f t="shared" si="161"/>
        <v>0</v>
      </c>
      <c r="J943" s="43">
        <f t="shared" si="156"/>
        <v>178.8</v>
      </c>
    </row>
    <row r="944" spans="1:10" ht="33">
      <c r="A944" s="41" t="str">
        <f ca="1">IF(ISERROR(MATCH(E944,Код_КВР,0)),"",INDIRECT(ADDRESS(MATCH(E944,Код_КВР,0)+1,2,,,"КВР")))</f>
        <v>Бюджетные инвестиции в объекты капитального строительства муниципальной собственности</v>
      </c>
      <c r="B944" s="76" t="s">
        <v>82</v>
      </c>
      <c r="C944" s="8" t="s">
        <v>216</v>
      </c>
      <c r="D944" s="1" t="s">
        <v>240</v>
      </c>
      <c r="E944" s="82">
        <v>414</v>
      </c>
      <c r="F944" s="7">
        <f>'прил.5'!G1364</f>
        <v>178.8</v>
      </c>
      <c r="G944" s="7">
        <f>'прил.5'!H1364</f>
        <v>0</v>
      </c>
      <c r="H944" s="43">
        <f t="shared" si="158"/>
        <v>178.8</v>
      </c>
      <c r="I944" s="7">
        <f>'прил.5'!J1364</f>
        <v>0</v>
      </c>
      <c r="J944" s="43">
        <f t="shared" si="156"/>
        <v>178.8</v>
      </c>
    </row>
    <row r="945" spans="1:10" ht="12.75">
      <c r="A945" s="41" t="str">
        <f ca="1">IF(ISERROR(MATCH(C945,Код_Раздел,0)),"",INDIRECT(ADDRESS(MATCH(C945,Код_Раздел,0)+1,2,,,"Раздел")))</f>
        <v>Физическая культура и спорт</v>
      </c>
      <c r="B945" s="76" t="s">
        <v>82</v>
      </c>
      <c r="C945" s="8" t="s">
        <v>245</v>
      </c>
      <c r="D945" s="1"/>
      <c r="E945" s="82"/>
      <c r="F945" s="7">
        <f aca="true" t="shared" si="162" ref="F945:I948">F946</f>
        <v>10000</v>
      </c>
      <c r="G945" s="7">
        <f t="shared" si="162"/>
        <v>0</v>
      </c>
      <c r="H945" s="43">
        <f t="shared" si="158"/>
        <v>10000</v>
      </c>
      <c r="I945" s="7">
        <f t="shared" si="162"/>
        <v>0</v>
      </c>
      <c r="J945" s="43">
        <f t="shared" si="156"/>
        <v>10000</v>
      </c>
    </row>
    <row r="946" spans="1:10" ht="12.75">
      <c r="A946" s="10" t="s">
        <v>213</v>
      </c>
      <c r="B946" s="76" t="s">
        <v>82</v>
      </c>
      <c r="C946" s="8" t="s">
        <v>245</v>
      </c>
      <c r="D946" s="1" t="s">
        <v>242</v>
      </c>
      <c r="E946" s="82"/>
      <c r="F946" s="7">
        <f t="shared" si="162"/>
        <v>10000</v>
      </c>
      <c r="G946" s="7">
        <f t="shared" si="162"/>
        <v>0</v>
      </c>
      <c r="H946" s="43">
        <f t="shared" si="158"/>
        <v>10000</v>
      </c>
      <c r="I946" s="7">
        <f t="shared" si="162"/>
        <v>0</v>
      </c>
      <c r="J946" s="43">
        <f t="shared" si="156"/>
        <v>10000</v>
      </c>
    </row>
    <row r="947" spans="1:10" ht="33">
      <c r="A947" s="41" t="str">
        <f ca="1">IF(ISERROR(MATCH(E947,Код_КВР,0)),"",INDIRECT(ADDRESS(MATCH(E947,Код_КВР,0)+1,2,,,"КВР")))</f>
        <v>Капитальные вложения в объекты недвижимого имущества муниципальной собственности</v>
      </c>
      <c r="B947" s="76" t="s">
        <v>82</v>
      </c>
      <c r="C947" s="8" t="s">
        <v>245</v>
      </c>
      <c r="D947" s="1" t="s">
        <v>242</v>
      </c>
      <c r="E947" s="82">
        <v>400</v>
      </c>
      <c r="F947" s="7">
        <f t="shared" si="162"/>
        <v>10000</v>
      </c>
      <c r="G947" s="7">
        <f t="shared" si="162"/>
        <v>0</v>
      </c>
      <c r="H947" s="43">
        <f t="shared" si="158"/>
        <v>10000</v>
      </c>
      <c r="I947" s="7">
        <f t="shared" si="162"/>
        <v>0</v>
      </c>
      <c r="J947" s="43">
        <f t="shared" si="156"/>
        <v>10000</v>
      </c>
    </row>
    <row r="948" spans="1:10" ht="12.75">
      <c r="A948" s="41" t="str">
        <f ca="1">IF(ISERROR(MATCH(E948,Код_КВР,0)),"",INDIRECT(ADDRESS(MATCH(E948,Код_КВР,0)+1,2,,,"КВР")))</f>
        <v>Бюджетные инвестиции</v>
      </c>
      <c r="B948" s="76" t="s">
        <v>82</v>
      </c>
      <c r="C948" s="8" t="s">
        <v>245</v>
      </c>
      <c r="D948" s="1" t="s">
        <v>242</v>
      </c>
      <c r="E948" s="82">
        <v>410</v>
      </c>
      <c r="F948" s="7">
        <f t="shared" si="162"/>
        <v>10000</v>
      </c>
      <c r="G948" s="7">
        <f t="shared" si="162"/>
        <v>0</v>
      </c>
      <c r="H948" s="43">
        <f t="shared" si="158"/>
        <v>10000</v>
      </c>
      <c r="I948" s="7">
        <f t="shared" si="162"/>
        <v>0</v>
      </c>
      <c r="J948" s="43">
        <f t="shared" si="156"/>
        <v>10000</v>
      </c>
    </row>
    <row r="949" spans="1:10" ht="33">
      <c r="A949" s="41" t="str">
        <f ca="1">IF(ISERROR(MATCH(E949,Код_КВР,0)),"",INDIRECT(ADDRESS(MATCH(E949,Код_КВР,0)+1,2,,,"КВР")))</f>
        <v>Бюджетные инвестиции в объекты капитального строительства муниципальной собственности</v>
      </c>
      <c r="B949" s="76" t="s">
        <v>82</v>
      </c>
      <c r="C949" s="8" t="s">
        <v>245</v>
      </c>
      <c r="D949" s="1" t="s">
        <v>242</v>
      </c>
      <c r="E949" s="82">
        <v>414</v>
      </c>
      <c r="F949" s="7">
        <f>'прил.5'!G1384</f>
        <v>10000</v>
      </c>
      <c r="G949" s="7">
        <f>'прил.5'!H1384</f>
        <v>0</v>
      </c>
      <c r="H949" s="43">
        <f t="shared" si="158"/>
        <v>10000</v>
      </c>
      <c r="I949" s="7">
        <f>'прил.5'!J1384</f>
        <v>0</v>
      </c>
      <c r="J949" s="43">
        <f t="shared" si="156"/>
        <v>10000</v>
      </c>
    </row>
    <row r="950" spans="1:10" ht="12.75">
      <c r="A950" s="41" t="str">
        <f ca="1">IF(ISERROR(MATCH(B950,Код_КЦСР,0)),"",INDIRECT(ADDRESS(MATCH(B950,Код_КЦСР,0)+1,2,,,"КЦСР")))</f>
        <v>Строительство детского сада № 35 на 330 мест в 105 мкр.</v>
      </c>
      <c r="B950" s="76" t="s">
        <v>84</v>
      </c>
      <c r="C950" s="8"/>
      <c r="D950" s="1"/>
      <c r="E950" s="82"/>
      <c r="F950" s="7">
        <f aca="true" t="shared" si="163" ref="F950:I954">F951</f>
        <v>51800</v>
      </c>
      <c r="G950" s="7">
        <f t="shared" si="163"/>
        <v>0</v>
      </c>
      <c r="H950" s="43">
        <f t="shared" si="158"/>
        <v>51800</v>
      </c>
      <c r="I950" s="7">
        <f t="shared" si="163"/>
        <v>0</v>
      </c>
      <c r="J950" s="43">
        <f t="shared" si="156"/>
        <v>51800</v>
      </c>
    </row>
    <row r="951" spans="1:10" ht="12.75">
      <c r="A951" s="41" t="str">
        <f ca="1">IF(ISERROR(MATCH(C951,Код_Раздел,0)),"",INDIRECT(ADDRESS(MATCH(C951,Код_Раздел,0)+1,2,,,"Раздел")))</f>
        <v>Образование</v>
      </c>
      <c r="B951" s="76" t="s">
        <v>84</v>
      </c>
      <c r="C951" s="8" t="s">
        <v>216</v>
      </c>
      <c r="D951" s="1"/>
      <c r="E951" s="82"/>
      <c r="F951" s="7">
        <f t="shared" si="163"/>
        <v>51800</v>
      </c>
      <c r="G951" s="7">
        <f t="shared" si="163"/>
        <v>0</v>
      </c>
      <c r="H951" s="43">
        <f t="shared" si="158"/>
        <v>51800</v>
      </c>
      <c r="I951" s="7">
        <f t="shared" si="163"/>
        <v>0</v>
      </c>
      <c r="J951" s="43">
        <f t="shared" si="156"/>
        <v>51800</v>
      </c>
    </row>
    <row r="952" spans="1:10" ht="12.75">
      <c r="A952" s="10" t="s">
        <v>272</v>
      </c>
      <c r="B952" s="76" t="s">
        <v>84</v>
      </c>
      <c r="C952" s="8" t="s">
        <v>216</v>
      </c>
      <c r="D952" s="1" t="s">
        <v>240</v>
      </c>
      <c r="E952" s="82"/>
      <c r="F952" s="7">
        <f t="shared" si="163"/>
        <v>51800</v>
      </c>
      <c r="G952" s="7">
        <f t="shared" si="163"/>
        <v>0</v>
      </c>
      <c r="H952" s="43">
        <f t="shared" si="158"/>
        <v>51800</v>
      </c>
      <c r="I952" s="7">
        <f t="shared" si="163"/>
        <v>0</v>
      </c>
      <c r="J952" s="43">
        <f t="shared" si="156"/>
        <v>51800</v>
      </c>
    </row>
    <row r="953" spans="1:10" ht="33">
      <c r="A953" s="41" t="str">
        <f ca="1">IF(ISERROR(MATCH(E953,Код_КВР,0)),"",INDIRECT(ADDRESS(MATCH(E953,Код_КВР,0)+1,2,,,"КВР")))</f>
        <v>Капитальные вложения в объекты недвижимого имущества муниципальной собственности</v>
      </c>
      <c r="B953" s="76" t="s">
        <v>84</v>
      </c>
      <c r="C953" s="8" t="s">
        <v>216</v>
      </c>
      <c r="D953" s="1" t="s">
        <v>240</v>
      </c>
      <c r="E953" s="82">
        <v>400</v>
      </c>
      <c r="F953" s="7">
        <f t="shared" si="163"/>
        <v>51800</v>
      </c>
      <c r="G953" s="7">
        <f t="shared" si="163"/>
        <v>0</v>
      </c>
      <c r="H953" s="43">
        <f t="shared" si="158"/>
        <v>51800</v>
      </c>
      <c r="I953" s="7">
        <f t="shared" si="163"/>
        <v>0</v>
      </c>
      <c r="J953" s="43">
        <f t="shared" si="156"/>
        <v>51800</v>
      </c>
    </row>
    <row r="954" spans="1:10" ht="12.75">
      <c r="A954" s="41" t="str">
        <f ca="1">IF(ISERROR(MATCH(E954,Код_КВР,0)),"",INDIRECT(ADDRESS(MATCH(E954,Код_КВР,0)+1,2,,,"КВР")))</f>
        <v>Бюджетные инвестиции</v>
      </c>
      <c r="B954" s="76" t="s">
        <v>84</v>
      </c>
      <c r="C954" s="8" t="s">
        <v>216</v>
      </c>
      <c r="D954" s="1" t="s">
        <v>240</v>
      </c>
      <c r="E954" s="82">
        <v>410</v>
      </c>
      <c r="F954" s="7">
        <f t="shared" si="163"/>
        <v>51800</v>
      </c>
      <c r="G954" s="7">
        <f t="shared" si="163"/>
        <v>0</v>
      </c>
      <c r="H954" s="43">
        <f t="shared" si="158"/>
        <v>51800</v>
      </c>
      <c r="I954" s="7">
        <f t="shared" si="163"/>
        <v>0</v>
      </c>
      <c r="J954" s="43">
        <f t="shared" si="156"/>
        <v>51800</v>
      </c>
    </row>
    <row r="955" spans="1:10" ht="33">
      <c r="A955" s="41" t="str">
        <f ca="1">IF(ISERROR(MATCH(E955,Код_КВР,0)),"",INDIRECT(ADDRESS(MATCH(E955,Код_КВР,0)+1,2,,,"КВР")))</f>
        <v>Бюджетные инвестиции в объекты капитального строительства муниципальной собственности</v>
      </c>
      <c r="B955" s="76" t="s">
        <v>84</v>
      </c>
      <c r="C955" s="8" t="s">
        <v>216</v>
      </c>
      <c r="D955" s="1" t="s">
        <v>240</v>
      </c>
      <c r="E955" s="82">
        <v>414</v>
      </c>
      <c r="F955" s="7">
        <f>'прил.5'!G1368</f>
        <v>51800</v>
      </c>
      <c r="G955" s="7">
        <f>'прил.5'!H1368</f>
        <v>0</v>
      </c>
      <c r="H955" s="43">
        <f t="shared" si="158"/>
        <v>51800</v>
      </c>
      <c r="I955" s="7">
        <f>'прил.5'!J1368</f>
        <v>0</v>
      </c>
      <c r="J955" s="43">
        <f t="shared" si="156"/>
        <v>51800</v>
      </c>
    </row>
    <row r="956" spans="1:10" ht="12.75">
      <c r="A956" s="41" t="str">
        <f ca="1">IF(ISERROR(MATCH(B956,Код_КЦСР,0)),"",INDIRECT(ADDRESS(MATCH(B956,Код_КЦСР,0)+1,2,,,"КЦСР")))</f>
        <v>Строительство детского сада № 27 в 115 мкр.</v>
      </c>
      <c r="B956" s="76" t="s">
        <v>85</v>
      </c>
      <c r="C956" s="8"/>
      <c r="D956" s="1"/>
      <c r="E956" s="82"/>
      <c r="F956" s="7">
        <f aca="true" t="shared" si="164" ref="F956:I960">F957</f>
        <v>26800</v>
      </c>
      <c r="G956" s="7">
        <f t="shared" si="164"/>
        <v>0</v>
      </c>
      <c r="H956" s="43">
        <f t="shared" si="158"/>
        <v>26800</v>
      </c>
      <c r="I956" s="7">
        <f t="shared" si="164"/>
        <v>0</v>
      </c>
      <c r="J956" s="43">
        <f t="shared" si="156"/>
        <v>26800</v>
      </c>
    </row>
    <row r="957" spans="1:10" ht="12.75">
      <c r="A957" s="41" t="str">
        <f ca="1">IF(ISERROR(MATCH(C957,Код_Раздел,0)),"",INDIRECT(ADDRESS(MATCH(C957,Код_Раздел,0)+1,2,,,"Раздел")))</f>
        <v>Образование</v>
      </c>
      <c r="B957" s="76" t="s">
        <v>85</v>
      </c>
      <c r="C957" s="8" t="s">
        <v>216</v>
      </c>
      <c r="D957" s="1"/>
      <c r="E957" s="82"/>
      <c r="F957" s="7">
        <f t="shared" si="164"/>
        <v>26800</v>
      </c>
      <c r="G957" s="7">
        <f t="shared" si="164"/>
        <v>0</v>
      </c>
      <c r="H957" s="43">
        <f t="shared" si="158"/>
        <v>26800</v>
      </c>
      <c r="I957" s="7">
        <f t="shared" si="164"/>
        <v>0</v>
      </c>
      <c r="J957" s="43">
        <f t="shared" si="156"/>
        <v>26800</v>
      </c>
    </row>
    <row r="958" spans="1:10" ht="12.75">
      <c r="A958" s="10" t="s">
        <v>272</v>
      </c>
      <c r="B958" s="76" t="s">
        <v>85</v>
      </c>
      <c r="C958" s="8" t="s">
        <v>216</v>
      </c>
      <c r="D958" s="1" t="s">
        <v>240</v>
      </c>
      <c r="E958" s="82"/>
      <c r="F958" s="7">
        <f t="shared" si="164"/>
        <v>26800</v>
      </c>
      <c r="G958" s="7">
        <f t="shared" si="164"/>
        <v>0</v>
      </c>
      <c r="H958" s="43">
        <f t="shared" si="158"/>
        <v>26800</v>
      </c>
      <c r="I958" s="7">
        <f t="shared" si="164"/>
        <v>0</v>
      </c>
      <c r="J958" s="43">
        <f t="shared" si="156"/>
        <v>26800</v>
      </c>
    </row>
    <row r="959" spans="1:10" ht="33">
      <c r="A959" s="41" t="str">
        <f ca="1">IF(ISERROR(MATCH(E959,Код_КВР,0)),"",INDIRECT(ADDRESS(MATCH(E959,Код_КВР,0)+1,2,,,"КВР")))</f>
        <v>Капитальные вложения в объекты недвижимого имущества муниципальной собственности</v>
      </c>
      <c r="B959" s="76" t="s">
        <v>85</v>
      </c>
      <c r="C959" s="8" t="s">
        <v>216</v>
      </c>
      <c r="D959" s="1" t="s">
        <v>240</v>
      </c>
      <c r="E959" s="82">
        <v>400</v>
      </c>
      <c r="F959" s="7">
        <f t="shared" si="164"/>
        <v>26800</v>
      </c>
      <c r="G959" s="7">
        <f t="shared" si="164"/>
        <v>0</v>
      </c>
      <c r="H959" s="43">
        <f t="shared" si="158"/>
        <v>26800</v>
      </c>
      <c r="I959" s="7">
        <f t="shared" si="164"/>
        <v>0</v>
      </c>
      <c r="J959" s="43">
        <f t="shared" si="156"/>
        <v>26800</v>
      </c>
    </row>
    <row r="960" spans="1:10" ht="12.75">
      <c r="A960" s="41" t="str">
        <f ca="1">IF(ISERROR(MATCH(E960,Код_КВР,0)),"",INDIRECT(ADDRESS(MATCH(E960,Код_КВР,0)+1,2,,,"КВР")))</f>
        <v>Бюджетные инвестиции</v>
      </c>
      <c r="B960" s="76" t="s">
        <v>85</v>
      </c>
      <c r="C960" s="8" t="s">
        <v>216</v>
      </c>
      <c r="D960" s="1" t="s">
        <v>240</v>
      </c>
      <c r="E960" s="82">
        <v>410</v>
      </c>
      <c r="F960" s="7">
        <f t="shared" si="164"/>
        <v>26800</v>
      </c>
      <c r="G960" s="7">
        <f t="shared" si="164"/>
        <v>0</v>
      </c>
      <c r="H960" s="43">
        <f t="shared" si="158"/>
        <v>26800</v>
      </c>
      <c r="I960" s="7">
        <f t="shared" si="164"/>
        <v>0</v>
      </c>
      <c r="J960" s="43">
        <f t="shared" si="156"/>
        <v>26800</v>
      </c>
    </row>
    <row r="961" spans="1:10" ht="33">
      <c r="A961" s="41" t="str">
        <f ca="1">IF(ISERROR(MATCH(E961,Код_КВР,0)),"",INDIRECT(ADDRESS(MATCH(E961,Код_КВР,0)+1,2,,,"КВР")))</f>
        <v>Бюджетные инвестиции в объекты капитального строительства муниципальной собственности</v>
      </c>
      <c r="B961" s="76" t="s">
        <v>85</v>
      </c>
      <c r="C961" s="8" t="s">
        <v>216</v>
      </c>
      <c r="D961" s="1" t="s">
        <v>240</v>
      </c>
      <c r="E961" s="82">
        <v>414</v>
      </c>
      <c r="F961" s="7">
        <f>'прил.5'!G1372</f>
        <v>26800</v>
      </c>
      <c r="G961" s="7">
        <f>'прил.5'!H1372</f>
        <v>0</v>
      </c>
      <c r="H961" s="43">
        <f t="shared" si="158"/>
        <v>26800</v>
      </c>
      <c r="I961" s="7">
        <f>'прил.5'!J1372</f>
        <v>0</v>
      </c>
      <c r="J961" s="43">
        <f t="shared" si="156"/>
        <v>26800</v>
      </c>
    </row>
    <row r="962" spans="1:10" ht="12.75">
      <c r="A962" s="41" t="str">
        <f ca="1">IF(ISERROR(MATCH(B962,Код_КЦСР,0)),"",INDIRECT(ADDRESS(MATCH(B962,Код_КЦСР,0)+1,2,,,"КЦСР")))</f>
        <v>Строительство полигона твердых бытовых отходов (ТБО) №2</v>
      </c>
      <c r="B962" s="76" t="s">
        <v>86</v>
      </c>
      <c r="C962" s="8"/>
      <c r="D962" s="1"/>
      <c r="E962" s="82"/>
      <c r="F962" s="7">
        <f aca="true" t="shared" si="165" ref="F962:I966">F963</f>
        <v>4522</v>
      </c>
      <c r="G962" s="7">
        <f t="shared" si="165"/>
        <v>0</v>
      </c>
      <c r="H962" s="43">
        <f t="shared" si="158"/>
        <v>4522</v>
      </c>
      <c r="I962" s="7">
        <f t="shared" si="165"/>
        <v>0</v>
      </c>
      <c r="J962" s="43">
        <f t="shared" si="156"/>
        <v>4522</v>
      </c>
    </row>
    <row r="963" spans="1:10" ht="12.75">
      <c r="A963" s="41" t="str">
        <f ca="1">IF(ISERROR(MATCH(C963,Код_Раздел,0)),"",INDIRECT(ADDRESS(MATCH(C963,Код_Раздел,0)+1,2,,,"Раздел")))</f>
        <v>Жилищно-коммунальное хозяйство</v>
      </c>
      <c r="B963" s="76" t="s">
        <v>86</v>
      </c>
      <c r="C963" s="8" t="s">
        <v>242</v>
      </c>
      <c r="D963" s="1"/>
      <c r="E963" s="82"/>
      <c r="F963" s="7">
        <f t="shared" si="165"/>
        <v>4522</v>
      </c>
      <c r="G963" s="7">
        <f t="shared" si="165"/>
        <v>0</v>
      </c>
      <c r="H963" s="43">
        <f t="shared" si="158"/>
        <v>4522</v>
      </c>
      <c r="I963" s="7">
        <f t="shared" si="165"/>
        <v>0</v>
      </c>
      <c r="J963" s="43">
        <f t="shared" si="156"/>
        <v>4522</v>
      </c>
    </row>
    <row r="964" spans="1:10" ht="12.75">
      <c r="A964" s="10" t="s">
        <v>274</v>
      </c>
      <c r="B964" s="76" t="s">
        <v>86</v>
      </c>
      <c r="C964" s="8" t="s">
        <v>242</v>
      </c>
      <c r="D964" s="8" t="s">
        <v>235</v>
      </c>
      <c r="E964" s="82"/>
      <c r="F964" s="7">
        <f t="shared" si="165"/>
        <v>4522</v>
      </c>
      <c r="G964" s="7">
        <f t="shared" si="165"/>
        <v>0</v>
      </c>
      <c r="H964" s="43">
        <f t="shared" si="158"/>
        <v>4522</v>
      </c>
      <c r="I964" s="7">
        <f t="shared" si="165"/>
        <v>0</v>
      </c>
      <c r="J964" s="43">
        <f t="shared" si="156"/>
        <v>4522</v>
      </c>
    </row>
    <row r="965" spans="1:10" ht="33">
      <c r="A965" s="41" t="str">
        <f ca="1">IF(ISERROR(MATCH(E965,Код_КВР,0)),"",INDIRECT(ADDRESS(MATCH(E965,Код_КВР,0)+1,2,,,"КВР")))</f>
        <v>Капитальные вложения в объекты недвижимого имущества муниципальной собственности</v>
      </c>
      <c r="B965" s="76" t="s">
        <v>86</v>
      </c>
      <c r="C965" s="8" t="s">
        <v>242</v>
      </c>
      <c r="D965" s="8" t="s">
        <v>235</v>
      </c>
      <c r="E965" s="82">
        <v>400</v>
      </c>
      <c r="F965" s="7">
        <f t="shared" si="165"/>
        <v>4522</v>
      </c>
      <c r="G965" s="7">
        <f t="shared" si="165"/>
        <v>0</v>
      </c>
      <c r="H965" s="43">
        <f t="shared" si="158"/>
        <v>4522</v>
      </c>
      <c r="I965" s="7">
        <f t="shared" si="165"/>
        <v>0</v>
      </c>
      <c r="J965" s="43">
        <f t="shared" si="156"/>
        <v>4522</v>
      </c>
    </row>
    <row r="966" spans="1:10" ht="12.75">
      <c r="A966" s="41" t="str">
        <f ca="1">IF(ISERROR(MATCH(E966,Код_КВР,0)),"",INDIRECT(ADDRESS(MATCH(E966,Код_КВР,0)+1,2,,,"КВР")))</f>
        <v>Бюджетные инвестиции</v>
      </c>
      <c r="B966" s="76" t="s">
        <v>86</v>
      </c>
      <c r="C966" s="8" t="s">
        <v>242</v>
      </c>
      <c r="D966" s="8" t="s">
        <v>235</v>
      </c>
      <c r="E966" s="82">
        <v>410</v>
      </c>
      <c r="F966" s="7">
        <f t="shared" si="165"/>
        <v>4522</v>
      </c>
      <c r="G966" s="7">
        <f t="shared" si="165"/>
        <v>0</v>
      </c>
      <c r="H966" s="43">
        <f t="shared" si="158"/>
        <v>4522</v>
      </c>
      <c r="I966" s="7">
        <f t="shared" si="165"/>
        <v>0</v>
      </c>
      <c r="J966" s="43">
        <f t="shared" si="156"/>
        <v>4522</v>
      </c>
    </row>
    <row r="967" spans="1:10" ht="33">
      <c r="A967" s="41" t="str">
        <f ca="1">IF(ISERROR(MATCH(E967,Код_КВР,0)),"",INDIRECT(ADDRESS(MATCH(E967,Код_КВР,0)+1,2,,,"КВР")))</f>
        <v>Бюджетные инвестиции в объекты капитального строительства муниципальной собственности</v>
      </c>
      <c r="B967" s="76" t="s">
        <v>86</v>
      </c>
      <c r="C967" s="8" t="s">
        <v>242</v>
      </c>
      <c r="D967" s="8" t="s">
        <v>235</v>
      </c>
      <c r="E967" s="82">
        <v>414</v>
      </c>
      <c r="F967" s="7">
        <f>'прил.5'!G1330</f>
        <v>4522</v>
      </c>
      <c r="G967" s="7">
        <f>'прил.5'!H1330</f>
        <v>0</v>
      </c>
      <c r="H967" s="43">
        <f t="shared" si="158"/>
        <v>4522</v>
      </c>
      <c r="I967" s="7">
        <f>'прил.5'!J1330</f>
        <v>0</v>
      </c>
      <c r="J967" s="43">
        <f t="shared" si="156"/>
        <v>4522</v>
      </c>
    </row>
    <row r="968" spans="1:10" ht="12.75">
      <c r="A968" s="41" t="str">
        <f ca="1">IF(ISERROR(MATCH(B968,Код_КЦСР,0)),"",INDIRECT(ADDRESS(MATCH(B968,Код_КЦСР,0)+1,2,,,"КЦСР")))</f>
        <v>Капитальный ремонт  объектов муниципальной собственности</v>
      </c>
      <c r="B968" s="55" t="s">
        <v>87</v>
      </c>
      <c r="C968" s="8"/>
      <c r="D968" s="1"/>
      <c r="E968" s="82"/>
      <c r="F968" s="7">
        <f>F969+F974</f>
        <v>47796</v>
      </c>
      <c r="G968" s="7">
        <f>G969+G974</f>
        <v>0</v>
      </c>
      <c r="H968" s="43">
        <f t="shared" si="158"/>
        <v>47796</v>
      </c>
      <c r="I968" s="7">
        <f>I969+I974</f>
        <v>0</v>
      </c>
      <c r="J968" s="43">
        <f t="shared" si="156"/>
        <v>47796</v>
      </c>
    </row>
    <row r="969" spans="1:10" ht="12.75">
      <c r="A969" s="41" t="str">
        <f ca="1">IF(ISERROR(MATCH(C969,Код_Раздел,0)),"",INDIRECT(ADDRESS(MATCH(C969,Код_Раздел,0)+1,2,,,"Раздел")))</f>
        <v>Общегосударственные  вопросы</v>
      </c>
      <c r="B969" s="55" t="s">
        <v>87</v>
      </c>
      <c r="C969" s="8" t="s">
        <v>234</v>
      </c>
      <c r="D969" s="1"/>
      <c r="E969" s="82"/>
      <c r="F969" s="7">
        <f aca="true" t="shared" si="166" ref="F969:I972">F970</f>
        <v>10110.9</v>
      </c>
      <c r="G969" s="7">
        <f t="shared" si="166"/>
        <v>0</v>
      </c>
      <c r="H969" s="43">
        <f t="shared" si="158"/>
        <v>10110.9</v>
      </c>
      <c r="I969" s="7">
        <f t="shared" si="166"/>
        <v>0</v>
      </c>
      <c r="J969" s="43">
        <f t="shared" si="156"/>
        <v>10110.9</v>
      </c>
    </row>
    <row r="970" spans="1:10" ht="12.75">
      <c r="A970" s="10" t="s">
        <v>258</v>
      </c>
      <c r="B970" s="55" t="s">
        <v>87</v>
      </c>
      <c r="C970" s="8" t="s">
        <v>234</v>
      </c>
      <c r="D970" s="1" t="s">
        <v>211</v>
      </c>
      <c r="E970" s="82"/>
      <c r="F970" s="7">
        <f t="shared" si="166"/>
        <v>10110.9</v>
      </c>
      <c r="G970" s="7">
        <f t="shared" si="166"/>
        <v>0</v>
      </c>
      <c r="H970" s="43">
        <f t="shared" si="158"/>
        <v>10110.9</v>
      </c>
      <c r="I970" s="7">
        <f t="shared" si="166"/>
        <v>0</v>
      </c>
      <c r="J970" s="43">
        <f t="shared" si="156"/>
        <v>10110.9</v>
      </c>
    </row>
    <row r="971" spans="1:10" ht="12.75">
      <c r="A971" s="41" t="str">
        <f ca="1">IF(ISERROR(MATCH(E971,Код_КВР,0)),"",INDIRECT(ADDRESS(MATCH(E971,Код_КВР,0)+1,2,,,"КВР")))</f>
        <v>Закупка товаров, работ и услуг для муниципальных нужд</v>
      </c>
      <c r="B971" s="55" t="s">
        <v>87</v>
      </c>
      <c r="C971" s="8" t="s">
        <v>234</v>
      </c>
      <c r="D971" s="1" t="s">
        <v>211</v>
      </c>
      <c r="E971" s="82">
        <v>200</v>
      </c>
      <c r="F971" s="7">
        <f t="shared" si="166"/>
        <v>10110.9</v>
      </c>
      <c r="G971" s="7">
        <f t="shared" si="166"/>
        <v>0</v>
      </c>
      <c r="H971" s="43">
        <f t="shared" si="158"/>
        <v>10110.9</v>
      </c>
      <c r="I971" s="7">
        <f t="shared" si="166"/>
        <v>0</v>
      </c>
      <c r="J971" s="43">
        <f t="shared" si="156"/>
        <v>10110.9</v>
      </c>
    </row>
    <row r="972" spans="1:10" ht="33">
      <c r="A972" s="41" t="str">
        <f ca="1">IF(ISERROR(MATCH(E972,Код_КВР,0)),"",INDIRECT(ADDRESS(MATCH(E972,Код_КВР,0)+1,2,,,"КВР")))</f>
        <v>Иные закупки товаров, работ и услуг для обеспечения муниципальных нужд</v>
      </c>
      <c r="B972" s="55" t="s">
        <v>87</v>
      </c>
      <c r="C972" s="8" t="s">
        <v>234</v>
      </c>
      <c r="D972" s="1" t="s">
        <v>211</v>
      </c>
      <c r="E972" s="82">
        <v>240</v>
      </c>
      <c r="F972" s="7">
        <f t="shared" si="166"/>
        <v>10110.9</v>
      </c>
      <c r="G972" s="7">
        <f t="shared" si="166"/>
        <v>0</v>
      </c>
      <c r="H972" s="43">
        <f t="shared" si="158"/>
        <v>10110.9</v>
      </c>
      <c r="I972" s="7">
        <f t="shared" si="166"/>
        <v>0</v>
      </c>
      <c r="J972" s="43">
        <f t="shared" si="156"/>
        <v>10110.9</v>
      </c>
    </row>
    <row r="973" spans="1:10" ht="33">
      <c r="A973" s="41" t="str">
        <f ca="1">IF(ISERROR(MATCH(E973,Код_КВР,0)),"",INDIRECT(ADDRESS(MATCH(E973,Код_КВР,0)+1,2,,,"КВР")))</f>
        <v>Закупка товаров, работ, услуг в целях капитального ремонта муниципального имущества</v>
      </c>
      <c r="B973" s="55" t="s">
        <v>87</v>
      </c>
      <c r="C973" s="8" t="s">
        <v>234</v>
      </c>
      <c r="D973" s="1" t="s">
        <v>211</v>
      </c>
      <c r="E973" s="82">
        <v>243</v>
      </c>
      <c r="F973" s="7">
        <f>'прил.5'!G1266</f>
        <v>10110.9</v>
      </c>
      <c r="G973" s="7">
        <f>'прил.5'!H1266</f>
        <v>0</v>
      </c>
      <c r="H973" s="43">
        <f t="shared" si="158"/>
        <v>10110.9</v>
      </c>
      <c r="I973" s="7">
        <f>'прил.5'!J1266</f>
        <v>0</v>
      </c>
      <c r="J973" s="43">
        <f t="shared" si="156"/>
        <v>10110.9</v>
      </c>
    </row>
    <row r="974" spans="1:10" ht="12.75">
      <c r="A974" s="41" t="str">
        <f ca="1">IF(ISERROR(MATCH(C974,Код_Раздел,0)),"",INDIRECT(ADDRESS(MATCH(C974,Код_Раздел,0)+1,2,,,"Раздел")))</f>
        <v>Образование</v>
      </c>
      <c r="B974" s="55" t="s">
        <v>87</v>
      </c>
      <c r="C974" s="8" t="s">
        <v>216</v>
      </c>
      <c r="D974" s="1"/>
      <c r="E974" s="82"/>
      <c r="F974" s="7">
        <f>F975+F979</f>
        <v>37685.1</v>
      </c>
      <c r="G974" s="7">
        <f>G975+G979</f>
        <v>0</v>
      </c>
      <c r="H974" s="43">
        <f t="shared" si="158"/>
        <v>37685.1</v>
      </c>
      <c r="I974" s="7">
        <f>I975+I979</f>
        <v>0</v>
      </c>
      <c r="J974" s="43">
        <f t="shared" si="156"/>
        <v>37685.1</v>
      </c>
    </row>
    <row r="975" spans="1:10" ht="12.75">
      <c r="A975" s="10" t="s">
        <v>271</v>
      </c>
      <c r="B975" s="55" t="s">
        <v>87</v>
      </c>
      <c r="C975" s="8" t="s">
        <v>216</v>
      </c>
      <c r="D975" s="1" t="s">
        <v>235</v>
      </c>
      <c r="E975" s="82"/>
      <c r="F975" s="7">
        <f aca="true" t="shared" si="167" ref="F975:I977">F976</f>
        <v>31933.8</v>
      </c>
      <c r="G975" s="7">
        <f t="shared" si="167"/>
        <v>0</v>
      </c>
      <c r="H975" s="43">
        <f t="shared" si="158"/>
        <v>31933.8</v>
      </c>
      <c r="I975" s="7">
        <f t="shared" si="167"/>
        <v>0</v>
      </c>
      <c r="J975" s="43">
        <f t="shared" si="156"/>
        <v>31933.8</v>
      </c>
    </row>
    <row r="976" spans="1:10" ht="12.75">
      <c r="A976" s="41" t="str">
        <f ca="1">IF(ISERROR(MATCH(E976,Код_КВР,0)),"",INDIRECT(ADDRESS(MATCH(E976,Код_КВР,0)+1,2,,,"КВР")))</f>
        <v>Закупка товаров, работ и услуг для муниципальных нужд</v>
      </c>
      <c r="B976" s="55" t="s">
        <v>87</v>
      </c>
      <c r="C976" s="8" t="s">
        <v>216</v>
      </c>
      <c r="D976" s="1" t="s">
        <v>235</v>
      </c>
      <c r="E976" s="82">
        <v>200</v>
      </c>
      <c r="F976" s="7">
        <f t="shared" si="167"/>
        <v>31933.8</v>
      </c>
      <c r="G976" s="7">
        <f t="shared" si="167"/>
        <v>0</v>
      </c>
      <c r="H976" s="43">
        <f t="shared" si="158"/>
        <v>31933.8</v>
      </c>
      <c r="I976" s="7">
        <f t="shared" si="167"/>
        <v>0</v>
      </c>
      <c r="J976" s="43">
        <f t="shared" si="156"/>
        <v>31933.8</v>
      </c>
    </row>
    <row r="977" spans="1:10" ht="33">
      <c r="A977" s="41" t="str">
        <f ca="1">IF(ISERROR(MATCH(E977,Код_КВР,0)),"",INDIRECT(ADDRESS(MATCH(E977,Код_КВР,0)+1,2,,,"КВР")))</f>
        <v>Иные закупки товаров, работ и услуг для обеспечения муниципальных нужд</v>
      </c>
      <c r="B977" s="55" t="s">
        <v>87</v>
      </c>
      <c r="C977" s="8" t="s">
        <v>216</v>
      </c>
      <c r="D977" s="1" t="s">
        <v>235</v>
      </c>
      <c r="E977" s="82">
        <v>240</v>
      </c>
      <c r="F977" s="7">
        <f t="shared" si="167"/>
        <v>31933.8</v>
      </c>
      <c r="G977" s="7">
        <f t="shared" si="167"/>
        <v>0</v>
      </c>
      <c r="H977" s="43">
        <f t="shared" si="158"/>
        <v>31933.8</v>
      </c>
      <c r="I977" s="7">
        <f t="shared" si="167"/>
        <v>0</v>
      </c>
      <c r="J977" s="43">
        <f t="shared" si="156"/>
        <v>31933.8</v>
      </c>
    </row>
    <row r="978" spans="1:10" ht="33">
      <c r="A978" s="41" t="str">
        <f ca="1">IF(ISERROR(MATCH(E978,Код_КВР,0)),"",INDIRECT(ADDRESS(MATCH(E978,Код_КВР,0)+1,2,,,"КВР")))</f>
        <v>Закупка товаров, работ, услуг в целях капитального ремонта муниципального имущества</v>
      </c>
      <c r="B978" s="55" t="s">
        <v>87</v>
      </c>
      <c r="C978" s="8" t="s">
        <v>216</v>
      </c>
      <c r="D978" s="1" t="s">
        <v>235</v>
      </c>
      <c r="E978" s="82">
        <v>243</v>
      </c>
      <c r="F978" s="7">
        <f>'прил.5'!G1344</f>
        <v>31933.8</v>
      </c>
      <c r="G978" s="7">
        <f>'прил.5'!H1344</f>
        <v>0</v>
      </c>
      <c r="H978" s="43">
        <f t="shared" si="158"/>
        <v>31933.8</v>
      </c>
      <c r="I978" s="7">
        <f>'прил.5'!J1344</f>
        <v>0</v>
      </c>
      <c r="J978" s="43">
        <f t="shared" si="156"/>
        <v>31933.8</v>
      </c>
    </row>
    <row r="979" spans="1:10" ht="12.75">
      <c r="A979" s="10" t="s">
        <v>272</v>
      </c>
      <c r="B979" s="55" t="s">
        <v>87</v>
      </c>
      <c r="C979" s="8" t="s">
        <v>216</v>
      </c>
      <c r="D979" s="1" t="s">
        <v>240</v>
      </c>
      <c r="E979" s="82"/>
      <c r="F979" s="7">
        <f aca="true" t="shared" si="168" ref="F979:I981">F980</f>
        <v>5751.3</v>
      </c>
      <c r="G979" s="7">
        <f t="shared" si="168"/>
        <v>0</v>
      </c>
      <c r="H979" s="43">
        <f t="shared" si="158"/>
        <v>5751.3</v>
      </c>
      <c r="I979" s="7">
        <f t="shared" si="168"/>
        <v>0</v>
      </c>
      <c r="J979" s="43">
        <f t="shared" si="156"/>
        <v>5751.3</v>
      </c>
    </row>
    <row r="980" spans="1:10" ht="12.75">
      <c r="A980" s="41" t="str">
        <f ca="1">IF(ISERROR(MATCH(E980,Код_КВР,0)),"",INDIRECT(ADDRESS(MATCH(E980,Код_КВР,0)+1,2,,,"КВР")))</f>
        <v>Закупка товаров, работ и услуг для муниципальных нужд</v>
      </c>
      <c r="B980" s="55" t="s">
        <v>87</v>
      </c>
      <c r="C980" s="8" t="s">
        <v>216</v>
      </c>
      <c r="D980" s="1" t="s">
        <v>240</v>
      </c>
      <c r="E980" s="82">
        <v>200</v>
      </c>
      <c r="F980" s="7">
        <f t="shared" si="168"/>
        <v>5751.3</v>
      </c>
      <c r="G980" s="7">
        <f t="shared" si="168"/>
        <v>0</v>
      </c>
      <c r="H980" s="43">
        <f t="shared" si="158"/>
        <v>5751.3</v>
      </c>
      <c r="I980" s="7">
        <f t="shared" si="168"/>
        <v>0</v>
      </c>
      <c r="J980" s="43">
        <f t="shared" si="156"/>
        <v>5751.3</v>
      </c>
    </row>
    <row r="981" spans="1:10" ht="33">
      <c r="A981" s="41" t="str">
        <f ca="1">IF(ISERROR(MATCH(E981,Код_КВР,0)),"",INDIRECT(ADDRESS(MATCH(E981,Код_КВР,0)+1,2,,,"КВР")))</f>
        <v>Иные закупки товаров, работ и услуг для обеспечения муниципальных нужд</v>
      </c>
      <c r="B981" s="55" t="s">
        <v>87</v>
      </c>
      <c r="C981" s="8" t="s">
        <v>216</v>
      </c>
      <c r="D981" s="1" t="s">
        <v>240</v>
      </c>
      <c r="E981" s="82">
        <v>240</v>
      </c>
      <c r="F981" s="7">
        <f t="shared" si="168"/>
        <v>5751.3</v>
      </c>
      <c r="G981" s="7">
        <f t="shared" si="168"/>
        <v>0</v>
      </c>
      <c r="H981" s="43">
        <f t="shared" si="158"/>
        <v>5751.3</v>
      </c>
      <c r="I981" s="7">
        <f t="shared" si="168"/>
        <v>0</v>
      </c>
      <c r="J981" s="43">
        <f t="shared" si="156"/>
        <v>5751.3</v>
      </c>
    </row>
    <row r="982" spans="1:10" ht="33">
      <c r="A982" s="41" t="str">
        <f ca="1">IF(ISERROR(MATCH(E982,Код_КВР,0)),"",INDIRECT(ADDRESS(MATCH(E982,Код_КВР,0)+1,2,,,"КВР")))</f>
        <v>Закупка товаров, работ, услуг в целях капитального ремонта муниципального имущества</v>
      </c>
      <c r="B982" s="55" t="s">
        <v>87</v>
      </c>
      <c r="C982" s="8" t="s">
        <v>216</v>
      </c>
      <c r="D982" s="1" t="s">
        <v>240</v>
      </c>
      <c r="E982" s="82">
        <v>243</v>
      </c>
      <c r="F982" s="7">
        <f>'прил.5'!G1376</f>
        <v>5751.3</v>
      </c>
      <c r="G982" s="7">
        <f>'прил.5'!H1376</f>
        <v>0</v>
      </c>
      <c r="H982" s="43">
        <f t="shared" si="158"/>
        <v>5751.3</v>
      </c>
      <c r="I982" s="7">
        <f>'прил.5'!J1376</f>
        <v>0</v>
      </c>
      <c r="J982" s="43">
        <f t="shared" si="156"/>
        <v>5751.3</v>
      </c>
    </row>
    <row r="983" spans="1:10" ht="66">
      <c r="A983" s="41" t="str">
        <f ca="1">IF(ISERROR(MATCH(B983,Код_КЦСР,0)),"",INDIRECT(ADDRESS(MATCH(B983,Код_КЦСР,0)+1,2,,,"КЦСР")))</f>
        <v>Обеспечение создания условий для реализации муниципальной программы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983" s="55" t="s">
        <v>88</v>
      </c>
      <c r="C983" s="8"/>
      <c r="D983" s="1"/>
      <c r="E983" s="82"/>
      <c r="F983" s="7">
        <f>F984</f>
        <v>49603.399999999994</v>
      </c>
      <c r="G983" s="7">
        <f>G984</f>
        <v>0</v>
      </c>
      <c r="H983" s="43">
        <f t="shared" si="158"/>
        <v>49603.399999999994</v>
      </c>
      <c r="I983" s="7">
        <f>I984</f>
        <v>0</v>
      </c>
      <c r="J983" s="43">
        <f aca="true" t="shared" si="169" ref="J983:J1046">H983+I983</f>
        <v>49603.399999999994</v>
      </c>
    </row>
    <row r="984" spans="1:10" ht="12.75">
      <c r="A984" s="41" t="str">
        <f ca="1">IF(ISERROR(MATCH(C984,Код_Раздел,0)),"",INDIRECT(ADDRESS(MATCH(C984,Код_Раздел,0)+1,2,,,"Раздел")))</f>
        <v>Национальная экономика</v>
      </c>
      <c r="B984" s="55" t="s">
        <v>88</v>
      </c>
      <c r="C984" s="8" t="s">
        <v>237</v>
      </c>
      <c r="D984" s="1"/>
      <c r="E984" s="82"/>
      <c r="F984" s="7">
        <f>F985</f>
        <v>49603.399999999994</v>
      </c>
      <c r="G984" s="7">
        <f>G985</f>
        <v>0</v>
      </c>
      <c r="H984" s="43">
        <f t="shared" si="158"/>
        <v>49603.399999999994</v>
      </c>
      <c r="I984" s="7">
        <f>I985</f>
        <v>0</v>
      </c>
      <c r="J984" s="43">
        <f t="shared" si="169"/>
        <v>49603.399999999994</v>
      </c>
    </row>
    <row r="985" spans="1:10" ht="12.75">
      <c r="A985" s="10" t="s">
        <v>244</v>
      </c>
      <c r="B985" s="55" t="s">
        <v>88</v>
      </c>
      <c r="C985" s="8" t="s">
        <v>237</v>
      </c>
      <c r="D985" s="8" t="s">
        <v>217</v>
      </c>
      <c r="E985" s="82"/>
      <c r="F985" s="7">
        <f>F986+F988+F991</f>
        <v>49603.399999999994</v>
      </c>
      <c r="G985" s="7">
        <f>G986+G988+G991</f>
        <v>0</v>
      </c>
      <c r="H985" s="43">
        <f t="shared" si="158"/>
        <v>49603.399999999994</v>
      </c>
      <c r="I985" s="7">
        <f>I986+I988+I991</f>
        <v>0</v>
      </c>
      <c r="J985" s="43">
        <f t="shared" si="169"/>
        <v>49603.399999999994</v>
      </c>
    </row>
    <row r="986" spans="1:10" ht="33">
      <c r="A986" s="41" t="str">
        <f aca="true" t="shared" si="170" ref="A986:A994">IF(ISERROR(MATCH(E986,Код_КВР,0)),"",INDIRECT(ADDRESS(MATCH(E986,Код_КВР,0)+1,2,,,"КВР")))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86" s="55" t="s">
        <v>88</v>
      </c>
      <c r="C986" s="8" t="s">
        <v>237</v>
      </c>
      <c r="D986" s="8" t="s">
        <v>217</v>
      </c>
      <c r="E986" s="82">
        <v>100</v>
      </c>
      <c r="F986" s="7">
        <f>F987</f>
        <v>46091.2</v>
      </c>
      <c r="G986" s="7">
        <f>G987</f>
        <v>0</v>
      </c>
      <c r="H986" s="43">
        <f t="shared" si="158"/>
        <v>46091.2</v>
      </c>
      <c r="I986" s="7">
        <f>I987</f>
        <v>0</v>
      </c>
      <c r="J986" s="43">
        <f t="shared" si="169"/>
        <v>46091.2</v>
      </c>
    </row>
    <row r="987" spans="1:10" ht="12.75">
      <c r="A987" s="41" t="str">
        <f ca="1" t="shared" si="170"/>
        <v>Расходы на выплаты персоналу казенных учреждений</v>
      </c>
      <c r="B987" s="55" t="s">
        <v>88</v>
      </c>
      <c r="C987" s="8" t="s">
        <v>237</v>
      </c>
      <c r="D987" s="8" t="s">
        <v>217</v>
      </c>
      <c r="E987" s="82">
        <v>110</v>
      </c>
      <c r="F987" s="7">
        <f>'прил.5'!G1300</f>
        <v>46091.2</v>
      </c>
      <c r="G987" s="7">
        <f>'прил.5'!H1300</f>
        <v>0</v>
      </c>
      <c r="H987" s="43">
        <f t="shared" si="158"/>
        <v>46091.2</v>
      </c>
      <c r="I987" s="7">
        <f>'прил.5'!J1300</f>
        <v>0</v>
      </c>
      <c r="J987" s="43">
        <f t="shared" si="169"/>
        <v>46091.2</v>
      </c>
    </row>
    <row r="988" spans="1:10" ht="12.75">
      <c r="A988" s="41" t="str">
        <f ca="1" t="shared" si="170"/>
        <v>Закупка товаров, работ и услуг для муниципальных нужд</v>
      </c>
      <c r="B988" s="55" t="s">
        <v>88</v>
      </c>
      <c r="C988" s="8" t="s">
        <v>237</v>
      </c>
      <c r="D988" s="8" t="s">
        <v>217</v>
      </c>
      <c r="E988" s="82">
        <v>200</v>
      </c>
      <c r="F988" s="7">
        <f>F989</f>
        <v>2827.7</v>
      </c>
      <c r="G988" s="7">
        <f>G989</f>
        <v>0</v>
      </c>
      <c r="H988" s="43">
        <f t="shared" si="158"/>
        <v>2827.7</v>
      </c>
      <c r="I988" s="7">
        <f>I989</f>
        <v>0</v>
      </c>
      <c r="J988" s="43">
        <f t="shared" si="169"/>
        <v>2827.7</v>
      </c>
    </row>
    <row r="989" spans="1:10" ht="33">
      <c r="A989" s="41" t="str">
        <f ca="1" t="shared" si="170"/>
        <v>Иные закупки товаров, работ и услуг для обеспечения муниципальных нужд</v>
      </c>
      <c r="B989" s="55" t="s">
        <v>88</v>
      </c>
      <c r="C989" s="8" t="s">
        <v>237</v>
      </c>
      <c r="D989" s="8" t="s">
        <v>217</v>
      </c>
      <c r="E989" s="82">
        <v>240</v>
      </c>
      <c r="F989" s="7">
        <f>F990</f>
        <v>2827.7</v>
      </c>
      <c r="G989" s="7">
        <f>G990</f>
        <v>0</v>
      </c>
      <c r="H989" s="43">
        <f t="shared" si="158"/>
        <v>2827.7</v>
      </c>
      <c r="I989" s="7">
        <f>I990</f>
        <v>0</v>
      </c>
      <c r="J989" s="43">
        <f t="shared" si="169"/>
        <v>2827.7</v>
      </c>
    </row>
    <row r="990" spans="1:10" ht="33">
      <c r="A990" s="41" t="str">
        <f ca="1" t="shared" si="170"/>
        <v xml:space="preserve">Прочая закупка товаров, работ и услуг для обеспечения муниципальных нужд         </v>
      </c>
      <c r="B990" s="55" t="s">
        <v>88</v>
      </c>
      <c r="C990" s="8" t="s">
        <v>237</v>
      </c>
      <c r="D990" s="8" t="s">
        <v>217</v>
      </c>
      <c r="E990" s="82">
        <v>244</v>
      </c>
      <c r="F990" s="7">
        <f>'прил.5'!G1303</f>
        <v>2827.7</v>
      </c>
      <c r="G990" s="7">
        <f>'прил.5'!H1303</f>
        <v>0</v>
      </c>
      <c r="H990" s="43">
        <f t="shared" si="158"/>
        <v>2827.7</v>
      </c>
      <c r="I990" s="7">
        <f>'прил.5'!J1303</f>
        <v>0</v>
      </c>
      <c r="J990" s="43">
        <f t="shared" si="169"/>
        <v>2827.7</v>
      </c>
    </row>
    <row r="991" spans="1:10" ht="12.75">
      <c r="A991" s="41" t="str">
        <f ca="1" t="shared" si="170"/>
        <v>Иные бюджетные ассигнования</v>
      </c>
      <c r="B991" s="55" t="s">
        <v>88</v>
      </c>
      <c r="C991" s="8" t="s">
        <v>237</v>
      </c>
      <c r="D991" s="8" t="s">
        <v>217</v>
      </c>
      <c r="E991" s="82">
        <v>800</v>
      </c>
      <c r="F991" s="7">
        <f>F992</f>
        <v>684.5</v>
      </c>
      <c r="G991" s="7">
        <f>G992</f>
        <v>0</v>
      </c>
      <c r="H991" s="43">
        <f aca="true" t="shared" si="171" ref="H991:H1057">F991+G991</f>
        <v>684.5</v>
      </c>
      <c r="I991" s="7">
        <f>I992</f>
        <v>0</v>
      </c>
      <c r="J991" s="43">
        <f t="shared" si="169"/>
        <v>684.5</v>
      </c>
    </row>
    <row r="992" spans="1:10" ht="12.75">
      <c r="A992" s="41" t="str">
        <f ca="1" t="shared" si="170"/>
        <v>Уплата налогов, сборов и иных платежей</v>
      </c>
      <c r="B992" s="55" t="s">
        <v>88</v>
      </c>
      <c r="C992" s="8" t="s">
        <v>237</v>
      </c>
      <c r="D992" s="8" t="s">
        <v>217</v>
      </c>
      <c r="E992" s="82">
        <v>850</v>
      </c>
      <c r="F992" s="7">
        <f>SUM(F993:F994)</f>
        <v>684.5</v>
      </c>
      <c r="G992" s="7">
        <f>SUM(G993:G994)</f>
        <v>0</v>
      </c>
      <c r="H992" s="43">
        <f t="shared" si="171"/>
        <v>684.5</v>
      </c>
      <c r="I992" s="7">
        <f>SUM(I993:I994)</f>
        <v>0</v>
      </c>
      <c r="J992" s="43">
        <f t="shared" si="169"/>
        <v>684.5</v>
      </c>
    </row>
    <row r="993" spans="1:10" ht="12.75">
      <c r="A993" s="41" t="str">
        <f ca="1" t="shared" si="170"/>
        <v>Уплата налога на имущество организаций и земельного налога</v>
      </c>
      <c r="B993" s="55" t="s">
        <v>88</v>
      </c>
      <c r="C993" s="8" t="s">
        <v>237</v>
      </c>
      <c r="D993" s="8" t="s">
        <v>217</v>
      </c>
      <c r="E993" s="82">
        <v>851</v>
      </c>
      <c r="F993" s="7">
        <f>'прил.5'!G1306</f>
        <v>183.1</v>
      </c>
      <c r="G993" s="7">
        <f>'прил.5'!H1306</f>
        <v>0</v>
      </c>
      <c r="H993" s="43">
        <f t="shared" si="171"/>
        <v>183.1</v>
      </c>
      <c r="I993" s="7">
        <f>'прил.5'!J1306</f>
        <v>0</v>
      </c>
      <c r="J993" s="43">
        <f t="shared" si="169"/>
        <v>183.1</v>
      </c>
    </row>
    <row r="994" spans="1:10" ht="12.75">
      <c r="A994" s="41" t="str">
        <f ca="1" t="shared" si="170"/>
        <v>Уплата прочих налогов, сборов и иных платежей</v>
      </c>
      <c r="B994" s="55" t="s">
        <v>88</v>
      </c>
      <c r="C994" s="8" t="s">
        <v>237</v>
      </c>
      <c r="D994" s="8" t="s">
        <v>217</v>
      </c>
      <c r="E994" s="82">
        <v>852</v>
      </c>
      <c r="F994" s="7">
        <f>'прил.5'!G1307</f>
        <v>501.4</v>
      </c>
      <c r="G994" s="7">
        <f>'прил.5'!H1307</f>
        <v>0</v>
      </c>
      <c r="H994" s="43">
        <f t="shared" si="171"/>
        <v>501.4</v>
      </c>
      <c r="I994" s="7">
        <f>'прил.5'!J1307</f>
        <v>0</v>
      </c>
      <c r="J994" s="43">
        <f t="shared" si="169"/>
        <v>501.4</v>
      </c>
    </row>
    <row r="995" spans="1:10" ht="49.5">
      <c r="A995" s="41" t="str">
        <f ca="1">IF(ISERROR(MATCH(B995,Код_КЦСР,0)),"",INDIRECT(ADDRESS(MATCH(B995,Код_КЦСР,0)+1,2,,,"КЦСР")))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995" s="55" t="s">
        <v>90</v>
      </c>
      <c r="C995" s="8"/>
      <c r="D995" s="1"/>
      <c r="E995" s="82"/>
      <c r="F995" s="7">
        <f>F996+F1041</f>
        <v>54441.6</v>
      </c>
      <c r="G995" s="7">
        <f>G996+G1041</f>
        <v>0</v>
      </c>
      <c r="H995" s="43">
        <f t="shared" si="171"/>
        <v>54441.6</v>
      </c>
      <c r="I995" s="7">
        <f>I996+I1041</f>
        <v>0</v>
      </c>
      <c r="J995" s="43">
        <f t="shared" si="169"/>
        <v>54441.6</v>
      </c>
    </row>
    <row r="996" spans="1:10" ht="33">
      <c r="A996" s="41" t="str">
        <f ca="1">IF(ISERROR(MATCH(B996,Код_КЦСР,0)),"",INDIRECT(ADDRESS(MATCH(B996,Код_КЦСР,0)+1,2,,,"КЦСР")))</f>
        <v>Обеспечение пожарной безопасности муниципальных учреждений города</v>
      </c>
      <c r="B996" s="55" t="s">
        <v>92</v>
      </c>
      <c r="C996" s="8"/>
      <c r="D996" s="1"/>
      <c r="E996" s="82"/>
      <c r="F996" s="7">
        <f>F997+F1018+F1033</f>
        <v>5000</v>
      </c>
      <c r="G996" s="7">
        <f>G997+G1018+G1033</f>
        <v>0</v>
      </c>
      <c r="H996" s="43">
        <f t="shared" si="171"/>
        <v>5000</v>
      </c>
      <c r="I996" s="7">
        <f>I997+I1018+I1033</f>
        <v>0</v>
      </c>
      <c r="J996" s="43">
        <f t="shared" si="169"/>
        <v>5000</v>
      </c>
    </row>
    <row r="997" spans="1:10" ht="49.5">
      <c r="A997" s="41" t="str">
        <f ca="1">IF(ISERROR(MATCH(B997,Код_КЦСР,0)),"",INDIRECT(ADDRESS(MATCH(B997,Код_КЦСР,0)+1,2,,,"КЦСР")))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997" s="55" t="s">
        <v>94</v>
      </c>
      <c r="C997" s="8"/>
      <c r="D997" s="1"/>
      <c r="E997" s="82"/>
      <c r="F997" s="7">
        <f>F998+F1003+F1013</f>
        <v>1655</v>
      </c>
      <c r="G997" s="7">
        <f>G998+G1003+G1013</f>
        <v>0</v>
      </c>
      <c r="H997" s="43">
        <f t="shared" si="171"/>
        <v>1655</v>
      </c>
      <c r="I997" s="7">
        <f>I998+I1003+I1013</f>
        <v>0</v>
      </c>
      <c r="J997" s="43">
        <f t="shared" si="169"/>
        <v>1655</v>
      </c>
    </row>
    <row r="998" spans="1:10" ht="12.75">
      <c r="A998" s="41" t="str">
        <f ca="1">IF(ISERROR(MATCH(C998,Код_Раздел,0)),"",INDIRECT(ADDRESS(MATCH(C998,Код_Раздел,0)+1,2,,,"Раздел")))</f>
        <v>Национальная безопасность и правоохранительная  деятельность</v>
      </c>
      <c r="B998" s="55" t="s">
        <v>94</v>
      </c>
      <c r="C998" s="8" t="s">
        <v>236</v>
      </c>
      <c r="D998" s="1"/>
      <c r="E998" s="82"/>
      <c r="F998" s="7">
        <f aca="true" t="shared" si="172" ref="F998:I1001">F999</f>
        <v>215</v>
      </c>
      <c r="G998" s="7">
        <f t="shared" si="172"/>
        <v>0</v>
      </c>
      <c r="H998" s="43">
        <f t="shared" si="171"/>
        <v>215</v>
      </c>
      <c r="I998" s="7">
        <f t="shared" si="172"/>
        <v>0</v>
      </c>
      <c r="J998" s="43">
        <f t="shared" si="169"/>
        <v>215</v>
      </c>
    </row>
    <row r="999" spans="1:10" ht="33">
      <c r="A999" s="14" t="s">
        <v>283</v>
      </c>
      <c r="B999" s="55" t="s">
        <v>94</v>
      </c>
      <c r="C999" s="8" t="s">
        <v>236</v>
      </c>
      <c r="D999" s="1" t="s">
        <v>240</v>
      </c>
      <c r="E999" s="82"/>
      <c r="F999" s="7">
        <f t="shared" si="172"/>
        <v>215</v>
      </c>
      <c r="G999" s="7">
        <f t="shared" si="172"/>
        <v>0</v>
      </c>
      <c r="H999" s="43">
        <f t="shared" si="171"/>
        <v>215</v>
      </c>
      <c r="I999" s="7">
        <f t="shared" si="172"/>
        <v>0</v>
      </c>
      <c r="J999" s="43">
        <f t="shared" si="169"/>
        <v>215</v>
      </c>
    </row>
    <row r="1000" spans="1:10" ht="12.75">
      <c r="A1000" s="41" t="str">
        <f ca="1">IF(ISERROR(MATCH(E1000,Код_КВР,0)),"",INDIRECT(ADDRESS(MATCH(E1000,Код_КВР,0)+1,2,,,"КВР")))</f>
        <v>Закупка товаров, работ и услуг для муниципальных нужд</v>
      </c>
      <c r="B1000" s="55" t="s">
        <v>94</v>
      </c>
      <c r="C1000" s="8" t="s">
        <v>236</v>
      </c>
      <c r="D1000" s="1" t="s">
        <v>240</v>
      </c>
      <c r="E1000" s="82">
        <v>200</v>
      </c>
      <c r="F1000" s="7">
        <f t="shared" si="172"/>
        <v>215</v>
      </c>
      <c r="G1000" s="7">
        <f t="shared" si="172"/>
        <v>0</v>
      </c>
      <c r="H1000" s="43">
        <f t="shared" si="171"/>
        <v>215</v>
      </c>
      <c r="I1000" s="7">
        <f t="shared" si="172"/>
        <v>0</v>
      </c>
      <c r="J1000" s="43">
        <f t="shared" si="169"/>
        <v>215</v>
      </c>
    </row>
    <row r="1001" spans="1:10" ht="33">
      <c r="A1001" s="41" t="str">
        <f ca="1">IF(ISERROR(MATCH(E1001,Код_КВР,0)),"",INDIRECT(ADDRESS(MATCH(E1001,Код_КВР,0)+1,2,,,"КВР")))</f>
        <v>Иные закупки товаров, работ и услуг для обеспечения муниципальных нужд</v>
      </c>
      <c r="B1001" s="55" t="s">
        <v>94</v>
      </c>
      <c r="C1001" s="8" t="s">
        <v>236</v>
      </c>
      <c r="D1001" s="1" t="s">
        <v>240</v>
      </c>
      <c r="E1001" s="82">
        <v>240</v>
      </c>
      <c r="F1001" s="7">
        <f t="shared" si="172"/>
        <v>215</v>
      </c>
      <c r="G1001" s="7">
        <f t="shared" si="172"/>
        <v>0</v>
      </c>
      <c r="H1001" s="43">
        <f t="shared" si="171"/>
        <v>215</v>
      </c>
      <c r="I1001" s="7">
        <f t="shared" si="172"/>
        <v>0</v>
      </c>
      <c r="J1001" s="43">
        <f t="shared" si="169"/>
        <v>215</v>
      </c>
    </row>
    <row r="1002" spans="1:10" ht="33">
      <c r="A1002" s="41" t="str">
        <f ca="1">IF(ISERROR(MATCH(E1002,Код_КВР,0)),"",INDIRECT(ADDRESS(MATCH(E1002,Код_КВР,0)+1,2,,,"КВР")))</f>
        <v xml:space="preserve">Прочая закупка товаров, работ и услуг для обеспечения муниципальных нужд         </v>
      </c>
      <c r="B1002" s="55" t="s">
        <v>94</v>
      </c>
      <c r="C1002" s="8" t="s">
        <v>236</v>
      </c>
      <c r="D1002" s="1" t="s">
        <v>240</v>
      </c>
      <c r="E1002" s="82">
        <v>244</v>
      </c>
      <c r="F1002" s="7">
        <f>'прил.5'!G175</f>
        <v>215</v>
      </c>
      <c r="G1002" s="7">
        <f>'прил.5'!H175</f>
        <v>0</v>
      </c>
      <c r="H1002" s="43">
        <f t="shared" si="171"/>
        <v>215</v>
      </c>
      <c r="I1002" s="7">
        <f>'прил.5'!J175</f>
        <v>0</v>
      </c>
      <c r="J1002" s="43">
        <f t="shared" si="169"/>
        <v>215</v>
      </c>
    </row>
    <row r="1003" spans="1:10" ht="12.75">
      <c r="A1003" s="41" t="str">
        <f ca="1">IF(ISERROR(MATCH(C1003,Код_Раздел,0)),"",INDIRECT(ADDRESS(MATCH(C1003,Код_Раздел,0)+1,2,,,"Раздел")))</f>
        <v>Образование</v>
      </c>
      <c r="B1003" s="55" t="s">
        <v>94</v>
      </c>
      <c r="C1003" s="8" t="s">
        <v>216</v>
      </c>
      <c r="D1003" s="1"/>
      <c r="E1003" s="82"/>
      <c r="F1003" s="7">
        <f>F1004</f>
        <v>849</v>
      </c>
      <c r="G1003" s="7">
        <f>G1004</f>
        <v>0</v>
      </c>
      <c r="H1003" s="43">
        <f t="shared" si="171"/>
        <v>849</v>
      </c>
      <c r="I1003" s="7">
        <f>I1004</f>
        <v>0</v>
      </c>
      <c r="J1003" s="43">
        <f t="shared" si="169"/>
        <v>849</v>
      </c>
    </row>
    <row r="1004" spans="1:10" ht="12.75">
      <c r="A1004" s="10" t="s">
        <v>272</v>
      </c>
      <c r="B1004" s="55" t="s">
        <v>94</v>
      </c>
      <c r="C1004" s="8" t="s">
        <v>216</v>
      </c>
      <c r="D1004" s="1" t="s">
        <v>240</v>
      </c>
      <c r="E1004" s="82"/>
      <c r="F1004" s="7">
        <f>F1005+F1008</f>
        <v>849</v>
      </c>
      <c r="G1004" s="7">
        <f>G1005+G1008</f>
        <v>0</v>
      </c>
      <c r="H1004" s="43">
        <f t="shared" si="171"/>
        <v>849</v>
      </c>
      <c r="I1004" s="7">
        <f>I1005+I1008</f>
        <v>0</v>
      </c>
      <c r="J1004" s="43">
        <f t="shared" si="169"/>
        <v>849</v>
      </c>
    </row>
    <row r="1005" spans="1:10" ht="12.75" hidden="1">
      <c r="A1005" s="41" t="str">
        <f aca="true" t="shared" si="173" ref="A1005:A1012">IF(ISERROR(MATCH(E1005,Код_КВР,0)),"",INDIRECT(ADDRESS(MATCH(E1005,Код_КВР,0)+1,2,,,"КВР")))</f>
        <v>Закупка товаров, работ и услуг для муниципальных нужд</v>
      </c>
      <c r="B1005" s="55" t="s">
        <v>94</v>
      </c>
      <c r="C1005" s="8" t="s">
        <v>216</v>
      </c>
      <c r="D1005" s="1" t="s">
        <v>240</v>
      </c>
      <c r="E1005" s="82">
        <v>200</v>
      </c>
      <c r="F1005" s="7">
        <f>F1006</f>
        <v>0</v>
      </c>
      <c r="G1005" s="7">
        <f>G1006</f>
        <v>0</v>
      </c>
      <c r="H1005" s="43">
        <f t="shared" si="171"/>
        <v>0</v>
      </c>
      <c r="I1005" s="7">
        <f>I1006</f>
        <v>0</v>
      </c>
      <c r="J1005" s="43">
        <f t="shared" si="169"/>
        <v>0</v>
      </c>
    </row>
    <row r="1006" spans="1:10" ht="33" hidden="1">
      <c r="A1006" s="41" t="str">
        <f ca="1" t="shared" si="173"/>
        <v>Иные закупки товаров, работ и услуг для обеспечения муниципальных нужд</v>
      </c>
      <c r="B1006" s="55" t="s">
        <v>94</v>
      </c>
      <c r="C1006" s="8" t="s">
        <v>216</v>
      </c>
      <c r="D1006" s="1" t="s">
        <v>240</v>
      </c>
      <c r="E1006" s="82">
        <v>240</v>
      </c>
      <c r="F1006" s="7">
        <f>F1007</f>
        <v>0</v>
      </c>
      <c r="G1006" s="7">
        <f>G1007</f>
        <v>0</v>
      </c>
      <c r="H1006" s="43">
        <f t="shared" si="171"/>
        <v>0</v>
      </c>
      <c r="I1006" s="7">
        <f>I1007</f>
        <v>0</v>
      </c>
      <c r="J1006" s="43">
        <f t="shared" si="169"/>
        <v>0</v>
      </c>
    </row>
    <row r="1007" spans="1:10" ht="33" hidden="1">
      <c r="A1007" s="41" t="str">
        <f ca="1" t="shared" si="173"/>
        <v xml:space="preserve">Прочая закупка товаров, работ и услуг для обеспечения муниципальных нужд         </v>
      </c>
      <c r="B1007" s="55" t="s">
        <v>94</v>
      </c>
      <c r="C1007" s="8" t="s">
        <v>216</v>
      </c>
      <c r="D1007" s="1" t="s">
        <v>240</v>
      </c>
      <c r="E1007" s="82">
        <v>244</v>
      </c>
      <c r="F1007" s="7">
        <f>'прил.5'!G692</f>
        <v>0</v>
      </c>
      <c r="G1007" s="7">
        <f>'прил.5'!H692</f>
        <v>0</v>
      </c>
      <c r="H1007" s="43">
        <f t="shared" si="171"/>
        <v>0</v>
      </c>
      <c r="I1007" s="7">
        <f>'прил.5'!J692</f>
        <v>0</v>
      </c>
      <c r="J1007" s="43">
        <f t="shared" si="169"/>
        <v>0</v>
      </c>
    </row>
    <row r="1008" spans="1:10" ht="33">
      <c r="A1008" s="41" t="str">
        <f ca="1" t="shared" si="173"/>
        <v>Предоставление субсидий бюджетным, автономным учреждениям и иным некоммерческим организациям</v>
      </c>
      <c r="B1008" s="55" t="s">
        <v>94</v>
      </c>
      <c r="C1008" s="8" t="s">
        <v>216</v>
      </c>
      <c r="D1008" s="1" t="s">
        <v>240</v>
      </c>
      <c r="E1008" s="82">
        <v>600</v>
      </c>
      <c r="F1008" s="7">
        <f>F1009+F1011</f>
        <v>849</v>
      </c>
      <c r="G1008" s="7">
        <f>G1009+G1011</f>
        <v>0</v>
      </c>
      <c r="H1008" s="43">
        <f t="shared" si="171"/>
        <v>849</v>
      </c>
      <c r="I1008" s="7">
        <f>I1009+I1011</f>
        <v>0</v>
      </c>
      <c r="J1008" s="43">
        <f t="shared" si="169"/>
        <v>849</v>
      </c>
    </row>
    <row r="1009" spans="1:10" ht="12.75">
      <c r="A1009" s="41" t="str">
        <f ca="1" t="shared" si="173"/>
        <v>Субсидии бюджетным учреждениям</v>
      </c>
      <c r="B1009" s="55" t="s">
        <v>94</v>
      </c>
      <c r="C1009" s="8" t="s">
        <v>216</v>
      </c>
      <c r="D1009" s="1" t="s">
        <v>240</v>
      </c>
      <c r="E1009" s="82">
        <v>610</v>
      </c>
      <c r="F1009" s="7">
        <f>F1010</f>
        <v>849</v>
      </c>
      <c r="G1009" s="7">
        <f>G1010</f>
        <v>0</v>
      </c>
      <c r="H1009" s="43">
        <f t="shared" si="171"/>
        <v>849</v>
      </c>
      <c r="I1009" s="7">
        <f>I1010</f>
        <v>0</v>
      </c>
      <c r="J1009" s="43">
        <f t="shared" si="169"/>
        <v>849</v>
      </c>
    </row>
    <row r="1010" spans="1:10" ht="12.75">
      <c r="A1010" s="41" t="str">
        <f ca="1" t="shared" si="173"/>
        <v>Субсидии бюджетным учреждениям на иные цели</v>
      </c>
      <c r="B1010" s="55" t="s">
        <v>94</v>
      </c>
      <c r="C1010" s="8" t="s">
        <v>216</v>
      </c>
      <c r="D1010" s="1" t="s">
        <v>240</v>
      </c>
      <c r="E1010" s="82">
        <v>612</v>
      </c>
      <c r="F1010" s="7">
        <f>'прил.5'!G695+'прил.5'!G842+'прил.5'!G1053</f>
        <v>849</v>
      </c>
      <c r="G1010" s="7">
        <f>'прил.5'!H695+'прил.5'!H842+'прил.5'!H1053</f>
        <v>0</v>
      </c>
      <c r="H1010" s="43">
        <f t="shared" si="171"/>
        <v>849</v>
      </c>
      <c r="I1010" s="7">
        <f>'прил.5'!J695+'прил.5'!J842+'прил.5'!J1053</f>
        <v>0</v>
      </c>
      <c r="J1010" s="43">
        <f t="shared" si="169"/>
        <v>849</v>
      </c>
    </row>
    <row r="1011" spans="1:10" ht="12.75" hidden="1">
      <c r="A1011" s="41" t="str">
        <f ca="1" t="shared" si="173"/>
        <v>Субсидии автономным учреждениям</v>
      </c>
      <c r="B1011" s="55" t="s">
        <v>94</v>
      </c>
      <c r="C1011" s="8" t="s">
        <v>216</v>
      </c>
      <c r="D1011" s="1" t="s">
        <v>240</v>
      </c>
      <c r="E1011" s="82">
        <v>620</v>
      </c>
      <c r="F1011" s="7">
        <f>F1012</f>
        <v>0</v>
      </c>
      <c r="G1011" s="7">
        <f>G1012</f>
        <v>0</v>
      </c>
      <c r="H1011" s="43">
        <f t="shared" si="171"/>
        <v>0</v>
      </c>
      <c r="I1011" s="7">
        <f>I1012</f>
        <v>0</v>
      </c>
      <c r="J1011" s="43">
        <f t="shared" si="169"/>
        <v>0</v>
      </c>
    </row>
    <row r="1012" spans="1:10" ht="12.75" hidden="1">
      <c r="A1012" s="41" t="str">
        <f ca="1" t="shared" si="173"/>
        <v>Субсидии автономным учреждениям на иные цели</v>
      </c>
      <c r="B1012" s="55" t="s">
        <v>94</v>
      </c>
      <c r="C1012" s="8" t="s">
        <v>216</v>
      </c>
      <c r="D1012" s="1" t="s">
        <v>240</v>
      </c>
      <c r="E1012" s="82">
        <v>622</v>
      </c>
      <c r="F1012" s="7">
        <f>'прил.5'!G1055</f>
        <v>0</v>
      </c>
      <c r="G1012" s="7">
        <f>'прил.5'!H1055</f>
        <v>0</v>
      </c>
      <c r="H1012" s="43">
        <f t="shared" si="171"/>
        <v>0</v>
      </c>
      <c r="I1012" s="7">
        <f>'прил.5'!J1055</f>
        <v>0</v>
      </c>
      <c r="J1012" s="43">
        <f t="shared" si="169"/>
        <v>0</v>
      </c>
    </row>
    <row r="1013" spans="1:10" ht="12.75">
      <c r="A1013" s="41" t="str">
        <f ca="1">IF(ISERROR(MATCH(C1013,Код_Раздел,0)),"",INDIRECT(ADDRESS(MATCH(C1013,Код_Раздел,0)+1,2,,,"Раздел")))</f>
        <v>Культура, кинематография</v>
      </c>
      <c r="B1013" s="55" t="s">
        <v>94</v>
      </c>
      <c r="C1013" s="8" t="s">
        <v>243</v>
      </c>
      <c r="D1013" s="1"/>
      <c r="E1013" s="82"/>
      <c r="F1013" s="7">
        <f aca="true" t="shared" si="174" ref="F1013:I1016">F1014</f>
        <v>591</v>
      </c>
      <c r="G1013" s="7">
        <f t="shared" si="174"/>
        <v>0</v>
      </c>
      <c r="H1013" s="43">
        <f t="shared" si="171"/>
        <v>591</v>
      </c>
      <c r="I1013" s="7">
        <f t="shared" si="174"/>
        <v>0</v>
      </c>
      <c r="J1013" s="43">
        <f t="shared" si="169"/>
        <v>591</v>
      </c>
    </row>
    <row r="1014" spans="1:10" ht="12.75">
      <c r="A1014" s="10" t="s">
        <v>184</v>
      </c>
      <c r="B1014" s="55" t="s">
        <v>94</v>
      </c>
      <c r="C1014" s="8" t="s">
        <v>243</v>
      </c>
      <c r="D1014" s="1" t="s">
        <v>237</v>
      </c>
      <c r="E1014" s="82"/>
      <c r="F1014" s="7">
        <f t="shared" si="174"/>
        <v>591</v>
      </c>
      <c r="G1014" s="7">
        <f t="shared" si="174"/>
        <v>0</v>
      </c>
      <c r="H1014" s="43">
        <f t="shared" si="171"/>
        <v>591</v>
      </c>
      <c r="I1014" s="7">
        <f t="shared" si="174"/>
        <v>0</v>
      </c>
      <c r="J1014" s="43">
        <f t="shared" si="169"/>
        <v>591</v>
      </c>
    </row>
    <row r="1015" spans="1:10" ht="33">
      <c r="A1015" s="41" t="str">
        <f ca="1">IF(ISERROR(MATCH(E1015,Код_КВР,0)),"",INDIRECT(ADDRESS(MATCH(E1015,Код_КВР,0)+1,2,,,"КВР")))</f>
        <v>Предоставление субсидий бюджетным, автономным учреждениям и иным некоммерческим организациям</v>
      </c>
      <c r="B1015" s="55" t="s">
        <v>94</v>
      </c>
      <c r="C1015" s="8" t="s">
        <v>243</v>
      </c>
      <c r="D1015" s="1" t="s">
        <v>237</v>
      </c>
      <c r="E1015" s="82">
        <v>600</v>
      </c>
      <c r="F1015" s="7">
        <f t="shared" si="174"/>
        <v>591</v>
      </c>
      <c r="G1015" s="7">
        <f t="shared" si="174"/>
        <v>0</v>
      </c>
      <c r="H1015" s="43">
        <f t="shared" si="171"/>
        <v>591</v>
      </c>
      <c r="I1015" s="7">
        <f t="shared" si="174"/>
        <v>0</v>
      </c>
      <c r="J1015" s="43">
        <f t="shared" si="169"/>
        <v>591</v>
      </c>
    </row>
    <row r="1016" spans="1:10" ht="12.75">
      <c r="A1016" s="41" t="str">
        <f ca="1">IF(ISERROR(MATCH(E1016,Код_КВР,0)),"",INDIRECT(ADDRESS(MATCH(E1016,Код_КВР,0)+1,2,,,"КВР")))</f>
        <v>Субсидии бюджетным учреждениям</v>
      </c>
      <c r="B1016" s="55" t="s">
        <v>94</v>
      </c>
      <c r="C1016" s="8" t="s">
        <v>243</v>
      </c>
      <c r="D1016" s="1" t="s">
        <v>237</v>
      </c>
      <c r="E1016" s="82">
        <v>610</v>
      </c>
      <c r="F1016" s="7">
        <f t="shared" si="174"/>
        <v>591</v>
      </c>
      <c r="G1016" s="7">
        <f t="shared" si="174"/>
        <v>0</v>
      </c>
      <c r="H1016" s="43">
        <f t="shared" si="171"/>
        <v>591</v>
      </c>
      <c r="I1016" s="7">
        <f t="shared" si="174"/>
        <v>0</v>
      </c>
      <c r="J1016" s="43">
        <f t="shared" si="169"/>
        <v>591</v>
      </c>
    </row>
    <row r="1017" spans="1:10" ht="12.75">
      <c r="A1017" s="41" t="str">
        <f ca="1">IF(ISERROR(MATCH(E1017,Код_КВР,0)),"",INDIRECT(ADDRESS(MATCH(E1017,Код_КВР,0)+1,2,,,"КВР")))</f>
        <v>Субсидии бюджетным учреждениям на иные цели</v>
      </c>
      <c r="B1017" s="55" t="s">
        <v>94</v>
      </c>
      <c r="C1017" s="8" t="s">
        <v>243</v>
      </c>
      <c r="D1017" s="1" t="s">
        <v>237</v>
      </c>
      <c r="E1017" s="82">
        <v>612</v>
      </c>
      <c r="F1017" s="7">
        <f>'прил.5'!G1002</f>
        <v>591</v>
      </c>
      <c r="G1017" s="7">
        <f>'прил.5'!H1002</f>
        <v>0</v>
      </c>
      <c r="H1017" s="43">
        <f t="shared" si="171"/>
        <v>591</v>
      </c>
      <c r="I1017" s="7">
        <f>'прил.5'!J1002</f>
        <v>0</v>
      </c>
      <c r="J1017" s="43">
        <f t="shared" si="169"/>
        <v>591</v>
      </c>
    </row>
    <row r="1018" spans="1:10" ht="12.75">
      <c r="A1018" s="41" t="str">
        <f ca="1">IF(ISERROR(MATCH(B1018,Код_КЦСР,0)),"",INDIRECT(ADDRESS(MATCH(B1018,Код_КЦСР,0)+1,2,,,"КЦСР")))</f>
        <v>Ремонт и оборудование эвакуационных путей  зданий</v>
      </c>
      <c r="B1018" s="55" t="s">
        <v>98</v>
      </c>
      <c r="C1018" s="8"/>
      <c r="D1018" s="1"/>
      <c r="E1018" s="82"/>
      <c r="F1018" s="7">
        <f>F1019+F1026</f>
        <v>3239.6</v>
      </c>
      <c r="G1018" s="7">
        <f>G1019+G1026</f>
        <v>0</v>
      </c>
      <c r="H1018" s="43">
        <f t="shared" si="171"/>
        <v>3239.6</v>
      </c>
      <c r="I1018" s="7">
        <f>I1019+I1026</f>
        <v>0</v>
      </c>
      <c r="J1018" s="43">
        <f t="shared" si="169"/>
        <v>3239.6</v>
      </c>
    </row>
    <row r="1019" spans="1:10" ht="12.75">
      <c r="A1019" s="41" t="str">
        <f ca="1">IF(ISERROR(MATCH(C1019,Код_Раздел,0)),"",INDIRECT(ADDRESS(MATCH(C1019,Код_Раздел,0)+1,2,,,"Раздел")))</f>
        <v>Образование</v>
      </c>
      <c r="B1019" s="55" t="s">
        <v>98</v>
      </c>
      <c r="C1019" s="8" t="s">
        <v>216</v>
      </c>
      <c r="D1019" s="1"/>
      <c r="E1019" s="82"/>
      <c r="F1019" s="7">
        <f>F1020</f>
        <v>3239.6</v>
      </c>
      <c r="G1019" s="7">
        <f>G1020</f>
        <v>0</v>
      </c>
      <c r="H1019" s="43">
        <f t="shared" si="171"/>
        <v>3239.6</v>
      </c>
      <c r="I1019" s="7">
        <f>I1020</f>
        <v>0</v>
      </c>
      <c r="J1019" s="43">
        <f t="shared" si="169"/>
        <v>3239.6</v>
      </c>
    </row>
    <row r="1020" spans="1:10" ht="12.75">
      <c r="A1020" s="10" t="s">
        <v>272</v>
      </c>
      <c r="B1020" s="55" t="s">
        <v>98</v>
      </c>
      <c r="C1020" s="8" t="s">
        <v>216</v>
      </c>
      <c r="D1020" s="1" t="s">
        <v>240</v>
      </c>
      <c r="E1020" s="82"/>
      <c r="F1020" s="7">
        <f>F1021</f>
        <v>3239.6</v>
      </c>
      <c r="G1020" s="7">
        <f>G1021</f>
        <v>0</v>
      </c>
      <c r="H1020" s="43">
        <f t="shared" si="171"/>
        <v>3239.6</v>
      </c>
      <c r="I1020" s="7">
        <f>I1021</f>
        <v>0</v>
      </c>
      <c r="J1020" s="43">
        <f t="shared" si="169"/>
        <v>3239.6</v>
      </c>
    </row>
    <row r="1021" spans="1:10" ht="33">
      <c r="A1021" s="41" t="str">
        <f ca="1">IF(ISERROR(MATCH(E1021,Код_КВР,0)),"",INDIRECT(ADDRESS(MATCH(E1021,Код_КВР,0)+1,2,,,"КВР")))</f>
        <v>Предоставление субсидий бюджетным, автономным учреждениям и иным некоммерческим организациям</v>
      </c>
      <c r="B1021" s="55" t="s">
        <v>98</v>
      </c>
      <c r="C1021" s="8" t="s">
        <v>216</v>
      </c>
      <c r="D1021" s="1" t="s">
        <v>240</v>
      </c>
      <c r="E1021" s="82">
        <v>600</v>
      </c>
      <c r="F1021" s="7">
        <f>F1022+F1024</f>
        <v>3239.6</v>
      </c>
      <c r="G1021" s="7">
        <f>G1022+G1024</f>
        <v>0</v>
      </c>
      <c r="H1021" s="43">
        <f t="shared" si="171"/>
        <v>3239.6</v>
      </c>
      <c r="I1021" s="7">
        <f>I1022+I1024</f>
        <v>0</v>
      </c>
      <c r="J1021" s="43">
        <f t="shared" si="169"/>
        <v>3239.6</v>
      </c>
    </row>
    <row r="1022" spans="1:10" ht="12.75">
      <c r="A1022" s="41" t="str">
        <f ca="1">IF(ISERROR(MATCH(E1022,Код_КВР,0)),"",INDIRECT(ADDRESS(MATCH(E1022,Код_КВР,0)+1,2,,,"КВР")))</f>
        <v>Субсидии бюджетным учреждениям</v>
      </c>
      <c r="B1022" s="55" t="s">
        <v>98</v>
      </c>
      <c r="C1022" s="8" t="s">
        <v>216</v>
      </c>
      <c r="D1022" s="1" t="s">
        <v>240</v>
      </c>
      <c r="E1022" s="82">
        <v>610</v>
      </c>
      <c r="F1022" s="7">
        <f>F1023</f>
        <v>3239.6</v>
      </c>
      <c r="G1022" s="7">
        <f>G1023</f>
        <v>0</v>
      </c>
      <c r="H1022" s="43">
        <f t="shared" si="171"/>
        <v>3239.6</v>
      </c>
      <c r="I1022" s="7">
        <f>I1023</f>
        <v>0</v>
      </c>
      <c r="J1022" s="43">
        <f t="shared" si="169"/>
        <v>3239.6</v>
      </c>
    </row>
    <row r="1023" spans="1:10" ht="12.75">
      <c r="A1023" s="41" t="str">
        <f ca="1">IF(ISERROR(MATCH(E1023,Код_КВР,0)),"",INDIRECT(ADDRESS(MATCH(E1023,Код_КВР,0)+1,2,,,"КВР")))</f>
        <v>Субсидии бюджетным учреждениям на иные цели</v>
      </c>
      <c r="B1023" s="55" t="s">
        <v>98</v>
      </c>
      <c r="C1023" s="8" t="s">
        <v>216</v>
      </c>
      <c r="D1023" s="1" t="s">
        <v>240</v>
      </c>
      <c r="E1023" s="82">
        <v>612</v>
      </c>
      <c r="F1023" s="7">
        <f>'прил.5'!G699+'прил.5'!G846+'прил.5'!G1059</f>
        <v>3239.6</v>
      </c>
      <c r="G1023" s="7">
        <f>'прил.5'!H699+'прил.5'!H846+'прил.5'!H1059</f>
        <v>0</v>
      </c>
      <c r="H1023" s="43">
        <f t="shared" si="171"/>
        <v>3239.6</v>
      </c>
      <c r="I1023" s="7">
        <f>'прил.5'!J699+'прил.5'!J846+'прил.5'!J1059</f>
        <v>0</v>
      </c>
      <c r="J1023" s="43">
        <f t="shared" si="169"/>
        <v>3239.6</v>
      </c>
    </row>
    <row r="1024" spans="1:10" ht="12.75" hidden="1">
      <c r="A1024" s="41" t="str">
        <f ca="1">IF(ISERROR(MATCH(E1024,Код_КВР,0)),"",INDIRECT(ADDRESS(MATCH(E1024,Код_КВР,0)+1,2,,,"КВР")))</f>
        <v>Субсидии автономным учреждениям</v>
      </c>
      <c r="B1024" s="55" t="s">
        <v>98</v>
      </c>
      <c r="C1024" s="8" t="s">
        <v>216</v>
      </c>
      <c r="D1024" s="1" t="s">
        <v>240</v>
      </c>
      <c r="E1024" s="82">
        <v>620</v>
      </c>
      <c r="F1024" s="7">
        <f>F1025</f>
        <v>0</v>
      </c>
      <c r="G1024" s="7">
        <f>G1025</f>
        <v>0</v>
      </c>
      <c r="H1024" s="43">
        <f t="shared" si="171"/>
        <v>0</v>
      </c>
      <c r="I1024" s="7">
        <f>I1025</f>
        <v>0</v>
      </c>
      <c r="J1024" s="43">
        <f t="shared" si="169"/>
        <v>0</v>
      </c>
    </row>
    <row r="1025" spans="1:10" ht="12.75" hidden="1">
      <c r="A1025" s="41" t="str">
        <f ca="1">IF(ISERROR(MATCH(E1025,Код_КВР,0)),"",INDIRECT(ADDRESS(MATCH(E1025,Код_КВР,0)+1,2,,,"КВР")))</f>
        <v>Субсидии автономным учреждениям на иные цели</v>
      </c>
      <c r="B1025" s="55" t="s">
        <v>98</v>
      </c>
      <c r="C1025" s="8" t="s">
        <v>216</v>
      </c>
      <c r="D1025" s="1" t="s">
        <v>240</v>
      </c>
      <c r="E1025" s="82">
        <v>622</v>
      </c>
      <c r="F1025" s="7">
        <f>'прил.5'!G1061</f>
        <v>0</v>
      </c>
      <c r="G1025" s="7">
        <f>'прил.5'!H1061</f>
        <v>0</v>
      </c>
      <c r="H1025" s="43">
        <f t="shared" si="171"/>
        <v>0</v>
      </c>
      <c r="I1025" s="7">
        <f>'прил.5'!J1061</f>
        <v>0</v>
      </c>
      <c r="J1025" s="43">
        <f t="shared" si="169"/>
        <v>0</v>
      </c>
    </row>
    <row r="1026" spans="1:10" ht="12.75" hidden="1">
      <c r="A1026" s="41" t="str">
        <f ca="1">IF(ISERROR(MATCH(C1026,Код_Раздел,0)),"",INDIRECT(ADDRESS(MATCH(C1026,Код_Раздел,0)+1,2,,,"Раздел")))</f>
        <v>Культура, кинематография</v>
      </c>
      <c r="B1026" s="55" t="s">
        <v>98</v>
      </c>
      <c r="C1026" s="8" t="s">
        <v>243</v>
      </c>
      <c r="D1026" s="1"/>
      <c r="E1026" s="82"/>
      <c r="F1026" s="7">
        <f>F1027</f>
        <v>0</v>
      </c>
      <c r="G1026" s="7">
        <f>G1027</f>
        <v>0</v>
      </c>
      <c r="H1026" s="43">
        <f t="shared" si="171"/>
        <v>0</v>
      </c>
      <c r="I1026" s="7">
        <f>I1027</f>
        <v>0</v>
      </c>
      <c r="J1026" s="43">
        <f t="shared" si="169"/>
        <v>0</v>
      </c>
    </row>
    <row r="1027" spans="1:10" ht="12.75" hidden="1">
      <c r="A1027" s="10" t="s">
        <v>184</v>
      </c>
      <c r="B1027" s="55" t="s">
        <v>98</v>
      </c>
      <c r="C1027" s="8" t="s">
        <v>243</v>
      </c>
      <c r="D1027" s="1" t="s">
        <v>237</v>
      </c>
      <c r="E1027" s="82"/>
      <c r="F1027" s="7">
        <f>F1028</f>
        <v>0</v>
      </c>
      <c r="G1027" s="7">
        <f>G1028</f>
        <v>0</v>
      </c>
      <c r="H1027" s="43">
        <f t="shared" si="171"/>
        <v>0</v>
      </c>
      <c r="I1027" s="7">
        <f>I1028</f>
        <v>0</v>
      </c>
      <c r="J1027" s="43">
        <f t="shared" si="169"/>
        <v>0</v>
      </c>
    </row>
    <row r="1028" spans="1:10" ht="33" hidden="1">
      <c r="A1028" s="41" t="str">
        <f ca="1">IF(ISERROR(MATCH(E1028,Код_КВР,0)),"",INDIRECT(ADDRESS(MATCH(E1028,Код_КВР,0)+1,2,,,"КВР")))</f>
        <v>Предоставление субсидий бюджетным, автономным учреждениям и иным некоммерческим организациям</v>
      </c>
      <c r="B1028" s="55" t="s">
        <v>98</v>
      </c>
      <c r="C1028" s="8" t="s">
        <v>243</v>
      </c>
      <c r="D1028" s="1" t="s">
        <v>237</v>
      </c>
      <c r="E1028" s="82">
        <v>600</v>
      </c>
      <c r="F1028" s="7">
        <f>F1029+F1031</f>
        <v>0</v>
      </c>
      <c r="G1028" s="7">
        <f>G1029+G1031</f>
        <v>0</v>
      </c>
      <c r="H1028" s="43">
        <f t="shared" si="171"/>
        <v>0</v>
      </c>
      <c r="I1028" s="7">
        <f>I1029+I1031</f>
        <v>0</v>
      </c>
      <c r="J1028" s="43">
        <f t="shared" si="169"/>
        <v>0</v>
      </c>
    </row>
    <row r="1029" spans="1:10" ht="12.75" hidden="1">
      <c r="A1029" s="41" t="str">
        <f ca="1">IF(ISERROR(MATCH(E1029,Код_КВР,0)),"",INDIRECT(ADDRESS(MATCH(E1029,Код_КВР,0)+1,2,,,"КВР")))</f>
        <v>Субсидии бюджетным учреждениям</v>
      </c>
      <c r="B1029" s="55" t="s">
        <v>98</v>
      </c>
      <c r="C1029" s="8" t="s">
        <v>243</v>
      </c>
      <c r="D1029" s="1" t="s">
        <v>237</v>
      </c>
      <c r="E1029" s="82">
        <v>610</v>
      </c>
      <c r="F1029" s="7">
        <f>F1030</f>
        <v>0</v>
      </c>
      <c r="G1029" s="7">
        <f>G1030</f>
        <v>0</v>
      </c>
      <c r="H1029" s="43">
        <f t="shared" si="171"/>
        <v>0</v>
      </c>
      <c r="I1029" s="7">
        <f>I1030</f>
        <v>0</v>
      </c>
      <c r="J1029" s="43">
        <f t="shared" si="169"/>
        <v>0</v>
      </c>
    </row>
    <row r="1030" spans="1:10" ht="12.75" hidden="1">
      <c r="A1030" s="41" t="str">
        <f ca="1">IF(ISERROR(MATCH(E1030,Код_КВР,0)),"",INDIRECT(ADDRESS(MATCH(E1030,Код_КВР,0)+1,2,,,"КВР")))</f>
        <v>Субсидии бюджетным учреждениям на иные цели</v>
      </c>
      <c r="B1030" s="55" t="s">
        <v>98</v>
      </c>
      <c r="C1030" s="8" t="s">
        <v>243</v>
      </c>
      <c r="D1030" s="1" t="s">
        <v>237</v>
      </c>
      <c r="E1030" s="82">
        <v>612</v>
      </c>
      <c r="F1030" s="7">
        <f>'прил.5'!G1006</f>
        <v>0</v>
      </c>
      <c r="G1030" s="7">
        <f>'прил.5'!H1006</f>
        <v>0</v>
      </c>
      <c r="H1030" s="43">
        <f t="shared" si="171"/>
        <v>0</v>
      </c>
      <c r="I1030" s="7">
        <f>'прил.5'!J1006</f>
        <v>0</v>
      </c>
      <c r="J1030" s="43">
        <f t="shared" si="169"/>
        <v>0</v>
      </c>
    </row>
    <row r="1031" spans="1:10" ht="12.75" hidden="1">
      <c r="A1031" s="41" t="str">
        <f ca="1">IF(ISERROR(MATCH(E1031,Код_КВР,0)),"",INDIRECT(ADDRESS(MATCH(E1031,Код_КВР,0)+1,2,,,"КВР")))</f>
        <v>Субсидии автономным учреждениям</v>
      </c>
      <c r="B1031" s="55" t="s">
        <v>98</v>
      </c>
      <c r="C1031" s="8" t="s">
        <v>243</v>
      </c>
      <c r="D1031" s="1" t="s">
        <v>237</v>
      </c>
      <c r="E1031" s="82">
        <v>620</v>
      </c>
      <c r="F1031" s="7">
        <f>F1032</f>
        <v>0</v>
      </c>
      <c r="G1031" s="7">
        <f>G1032</f>
        <v>0</v>
      </c>
      <c r="H1031" s="43">
        <f t="shared" si="171"/>
        <v>0</v>
      </c>
      <c r="I1031" s="7">
        <f>I1032</f>
        <v>0</v>
      </c>
      <c r="J1031" s="43">
        <f t="shared" si="169"/>
        <v>0</v>
      </c>
    </row>
    <row r="1032" spans="1:10" ht="12.75" hidden="1">
      <c r="A1032" s="41" t="str">
        <f ca="1">IF(ISERROR(MATCH(E1032,Код_КВР,0)),"",INDIRECT(ADDRESS(MATCH(E1032,Код_КВР,0)+1,2,,,"КВР")))</f>
        <v>Субсидии автономным учреждениям на иные цели</v>
      </c>
      <c r="B1032" s="55" t="s">
        <v>98</v>
      </c>
      <c r="C1032" s="8" t="s">
        <v>243</v>
      </c>
      <c r="D1032" s="1" t="s">
        <v>237</v>
      </c>
      <c r="E1032" s="82">
        <v>622</v>
      </c>
      <c r="F1032" s="7">
        <f>'прил.5'!G1008</f>
        <v>0</v>
      </c>
      <c r="G1032" s="7">
        <f>'прил.5'!H1008</f>
        <v>0</v>
      </c>
      <c r="H1032" s="43">
        <f t="shared" si="171"/>
        <v>0</v>
      </c>
      <c r="I1032" s="7">
        <f>'прил.5'!J1008</f>
        <v>0</v>
      </c>
      <c r="J1032" s="43">
        <f t="shared" si="169"/>
        <v>0</v>
      </c>
    </row>
    <row r="1033" spans="1:10" ht="12.75">
      <c r="A1033" s="41" t="str">
        <f ca="1">IF(ISERROR(MATCH(B1033,Код_КЦСР,0)),"",INDIRECT(ADDRESS(MATCH(B1033,Код_КЦСР,0)+1,2,,,"КЦСР")))</f>
        <v>Установка распашных решеток на окнах зданий</v>
      </c>
      <c r="B1033" s="55" t="s">
        <v>114</v>
      </c>
      <c r="C1033" s="8"/>
      <c r="D1033" s="1"/>
      <c r="E1033" s="82"/>
      <c r="F1033" s="7">
        <f aca="true" t="shared" si="175" ref="F1033:I1035">F1034</f>
        <v>105.4</v>
      </c>
      <c r="G1033" s="7">
        <f t="shared" si="175"/>
        <v>0</v>
      </c>
      <c r="H1033" s="43">
        <f t="shared" si="171"/>
        <v>105.4</v>
      </c>
      <c r="I1033" s="7">
        <f t="shared" si="175"/>
        <v>0</v>
      </c>
      <c r="J1033" s="43">
        <f t="shared" si="169"/>
        <v>105.4</v>
      </c>
    </row>
    <row r="1034" spans="1:10" ht="12.75">
      <c r="A1034" s="41" t="str">
        <f ca="1">IF(ISERROR(MATCH(C1034,Код_Раздел,0)),"",INDIRECT(ADDRESS(MATCH(C1034,Код_Раздел,0)+1,2,,,"Раздел")))</f>
        <v>Культура, кинематография</v>
      </c>
      <c r="B1034" s="55" t="s">
        <v>114</v>
      </c>
      <c r="C1034" s="8" t="s">
        <v>243</v>
      </c>
      <c r="D1034" s="1"/>
      <c r="E1034" s="82"/>
      <c r="F1034" s="7">
        <f t="shared" si="175"/>
        <v>105.4</v>
      </c>
      <c r="G1034" s="7">
        <f t="shared" si="175"/>
        <v>0</v>
      </c>
      <c r="H1034" s="43">
        <f t="shared" si="171"/>
        <v>105.4</v>
      </c>
      <c r="I1034" s="7">
        <f t="shared" si="175"/>
        <v>0</v>
      </c>
      <c r="J1034" s="43">
        <f t="shared" si="169"/>
        <v>105.4</v>
      </c>
    </row>
    <row r="1035" spans="1:10" ht="12.75">
      <c r="A1035" s="10" t="s">
        <v>184</v>
      </c>
      <c r="B1035" s="55" t="s">
        <v>114</v>
      </c>
      <c r="C1035" s="8" t="s">
        <v>243</v>
      </c>
      <c r="D1035" s="1" t="s">
        <v>237</v>
      </c>
      <c r="E1035" s="82"/>
      <c r="F1035" s="7">
        <f t="shared" si="175"/>
        <v>105.4</v>
      </c>
      <c r="G1035" s="7">
        <f t="shared" si="175"/>
        <v>0</v>
      </c>
      <c r="H1035" s="43">
        <f t="shared" si="171"/>
        <v>105.4</v>
      </c>
      <c r="I1035" s="7">
        <f t="shared" si="175"/>
        <v>0</v>
      </c>
      <c r="J1035" s="43">
        <f t="shared" si="169"/>
        <v>105.4</v>
      </c>
    </row>
    <row r="1036" spans="1:10" ht="33">
      <c r="A1036" s="41" t="str">
        <f ca="1">IF(ISERROR(MATCH(E1036,Код_КВР,0)),"",INDIRECT(ADDRESS(MATCH(E1036,Код_КВР,0)+1,2,,,"КВР")))</f>
        <v>Предоставление субсидий бюджетным, автономным учреждениям и иным некоммерческим организациям</v>
      </c>
      <c r="B1036" s="55" t="s">
        <v>114</v>
      </c>
      <c r="C1036" s="8" t="s">
        <v>243</v>
      </c>
      <c r="D1036" s="1" t="s">
        <v>237</v>
      </c>
      <c r="E1036" s="82">
        <v>600</v>
      </c>
      <c r="F1036" s="7">
        <f>F1037+F1039</f>
        <v>105.4</v>
      </c>
      <c r="G1036" s="7">
        <f>G1037+G1039</f>
        <v>0</v>
      </c>
      <c r="H1036" s="43">
        <f t="shared" si="171"/>
        <v>105.4</v>
      </c>
      <c r="I1036" s="7">
        <f>I1037+I1039</f>
        <v>0</v>
      </c>
      <c r="J1036" s="43">
        <f t="shared" si="169"/>
        <v>105.4</v>
      </c>
    </row>
    <row r="1037" spans="1:10" ht="12.75">
      <c r="A1037" s="41" t="str">
        <f ca="1">IF(ISERROR(MATCH(E1037,Код_КВР,0)),"",INDIRECT(ADDRESS(MATCH(E1037,Код_КВР,0)+1,2,,,"КВР")))</f>
        <v>Субсидии бюджетным учреждениям</v>
      </c>
      <c r="B1037" s="55" t="s">
        <v>114</v>
      </c>
      <c r="C1037" s="8" t="s">
        <v>243</v>
      </c>
      <c r="D1037" s="1" t="s">
        <v>237</v>
      </c>
      <c r="E1037" s="82">
        <v>610</v>
      </c>
      <c r="F1037" s="7">
        <f>F1038</f>
        <v>55.4</v>
      </c>
      <c r="G1037" s="7">
        <f>G1038</f>
        <v>0</v>
      </c>
      <c r="H1037" s="43">
        <f t="shared" si="171"/>
        <v>55.4</v>
      </c>
      <c r="I1037" s="7">
        <f>I1038</f>
        <v>0</v>
      </c>
      <c r="J1037" s="43">
        <f t="shared" si="169"/>
        <v>55.4</v>
      </c>
    </row>
    <row r="1038" spans="1:10" ht="12.75">
      <c r="A1038" s="41" t="str">
        <f ca="1">IF(ISERROR(MATCH(E1038,Код_КВР,0)),"",INDIRECT(ADDRESS(MATCH(E1038,Код_КВР,0)+1,2,,,"КВР")))</f>
        <v>Субсидии бюджетным учреждениям на иные цели</v>
      </c>
      <c r="B1038" s="55" t="s">
        <v>114</v>
      </c>
      <c r="C1038" s="8" t="s">
        <v>243</v>
      </c>
      <c r="D1038" s="1" t="s">
        <v>237</v>
      </c>
      <c r="E1038" s="82">
        <v>612</v>
      </c>
      <c r="F1038" s="7">
        <f>'прил.5'!G1012</f>
        <v>55.4</v>
      </c>
      <c r="G1038" s="7">
        <f>'прил.5'!H1012</f>
        <v>0</v>
      </c>
      <c r="H1038" s="43">
        <f t="shared" si="171"/>
        <v>55.4</v>
      </c>
      <c r="I1038" s="7">
        <f>'прил.5'!J1012</f>
        <v>0</v>
      </c>
      <c r="J1038" s="43">
        <f t="shared" si="169"/>
        <v>55.4</v>
      </c>
    </row>
    <row r="1039" spans="1:10" ht="12.75">
      <c r="A1039" s="41" t="str">
        <f ca="1">IF(ISERROR(MATCH(E1039,Код_КВР,0)),"",INDIRECT(ADDRESS(MATCH(E1039,Код_КВР,0)+1,2,,,"КВР")))</f>
        <v>Субсидии автономным учреждениям</v>
      </c>
      <c r="B1039" s="55" t="s">
        <v>114</v>
      </c>
      <c r="C1039" s="8" t="s">
        <v>243</v>
      </c>
      <c r="D1039" s="1" t="s">
        <v>237</v>
      </c>
      <c r="E1039" s="82">
        <v>620</v>
      </c>
      <c r="F1039" s="7">
        <f>F1040</f>
        <v>50</v>
      </c>
      <c r="G1039" s="7">
        <f>G1040</f>
        <v>0</v>
      </c>
      <c r="H1039" s="43">
        <f t="shared" si="171"/>
        <v>50</v>
      </c>
      <c r="I1039" s="7">
        <f>I1040</f>
        <v>0</v>
      </c>
      <c r="J1039" s="43">
        <f t="shared" si="169"/>
        <v>50</v>
      </c>
    </row>
    <row r="1040" spans="1:10" ht="12.75">
      <c r="A1040" s="41" t="str">
        <f ca="1">IF(ISERROR(MATCH(E1040,Код_КВР,0)),"",INDIRECT(ADDRESS(MATCH(E1040,Код_КВР,0)+1,2,,,"КВР")))</f>
        <v>Субсидии автономным учреждениям на иные цели</v>
      </c>
      <c r="B1040" s="55" t="s">
        <v>114</v>
      </c>
      <c r="C1040" s="8" t="s">
        <v>243</v>
      </c>
      <c r="D1040" s="1" t="s">
        <v>237</v>
      </c>
      <c r="E1040" s="82">
        <v>622</v>
      </c>
      <c r="F1040" s="7">
        <f>'прил.5'!G1014</f>
        <v>50</v>
      </c>
      <c r="G1040" s="7">
        <f>'прил.5'!H1014</f>
        <v>0</v>
      </c>
      <c r="H1040" s="43">
        <f t="shared" si="171"/>
        <v>50</v>
      </c>
      <c r="I1040" s="7">
        <f>'прил.5'!J1014</f>
        <v>0</v>
      </c>
      <c r="J1040" s="43">
        <f t="shared" si="169"/>
        <v>50</v>
      </c>
    </row>
    <row r="1041" spans="1:10" ht="33">
      <c r="A1041" s="41" t="str">
        <f ca="1">IF(ISERROR(MATCH(B1041,Код_КЦСР,0)),"",INDIRECT(ADDRESS(MATCH(B1041,Код_КЦСР,0)+1,2,,,"КЦСР")))</f>
        <v>Снижение рисков и смягчение последствий чрезвычайных ситуаций природного и техногенного характера в городе</v>
      </c>
      <c r="B1041" s="55" t="s">
        <v>116</v>
      </c>
      <c r="C1041" s="8"/>
      <c r="D1041" s="1"/>
      <c r="E1041" s="82"/>
      <c r="F1041" s="7">
        <f>F1042+F1053+F1059+F1064</f>
        <v>49441.6</v>
      </c>
      <c r="G1041" s="7">
        <f>G1042+G1053+G1059+G1064</f>
        <v>0</v>
      </c>
      <c r="H1041" s="43">
        <f t="shared" si="171"/>
        <v>49441.6</v>
      </c>
      <c r="I1041" s="7">
        <f>I1042+I1053+I1059+I1064</f>
        <v>0</v>
      </c>
      <c r="J1041" s="43">
        <f t="shared" si="169"/>
        <v>49441.6</v>
      </c>
    </row>
    <row r="1042" spans="1:10" ht="33">
      <c r="A1042" s="41" t="str">
        <f ca="1">IF(ISERROR(MATCH(B1042,Код_КЦСР,0)),"",INDIRECT(ADDRESS(MATCH(B1042,Код_КЦСР,0)+1,2,,,"КЦСР")))</f>
        <v>Оснащение ВСО и ПСО МКУ «ЦЗНТЧС» современными аварийно-спасательными средствами и инструментом</v>
      </c>
      <c r="B1042" s="55" t="s">
        <v>118</v>
      </c>
      <c r="C1042" s="8"/>
      <c r="D1042" s="1"/>
      <c r="E1042" s="82"/>
      <c r="F1042" s="7">
        <f>F1043</f>
        <v>881.7</v>
      </c>
      <c r="G1042" s="7">
        <f>G1043</f>
        <v>0</v>
      </c>
      <c r="H1042" s="43">
        <f t="shared" si="171"/>
        <v>881.7</v>
      </c>
      <c r="I1042" s="7">
        <f>I1043</f>
        <v>-653.3000000000001</v>
      </c>
      <c r="J1042" s="43">
        <f t="shared" si="169"/>
        <v>228.39999999999998</v>
      </c>
    </row>
    <row r="1043" spans="1:10" ht="12.75">
      <c r="A1043" s="41" t="str">
        <f ca="1">IF(ISERROR(MATCH(C1043,Код_Раздел,0)),"",INDIRECT(ADDRESS(MATCH(C1043,Код_Раздел,0)+1,2,,,"Раздел")))</f>
        <v>Национальная безопасность и правоохранительная  деятельность</v>
      </c>
      <c r="B1043" s="55" t="s">
        <v>118</v>
      </c>
      <c r="C1043" s="8" t="s">
        <v>236</v>
      </c>
      <c r="D1043" s="1"/>
      <c r="E1043" s="82"/>
      <c r="F1043" s="7">
        <f>F1044</f>
        <v>881.7</v>
      </c>
      <c r="G1043" s="7">
        <f>G1044</f>
        <v>0</v>
      </c>
      <c r="H1043" s="43">
        <f t="shared" si="171"/>
        <v>881.7</v>
      </c>
      <c r="I1043" s="7">
        <f>I1044</f>
        <v>-653.3000000000001</v>
      </c>
      <c r="J1043" s="43">
        <f t="shared" si="169"/>
        <v>228.39999999999998</v>
      </c>
    </row>
    <row r="1044" spans="1:10" ht="33">
      <c r="A1044" s="14" t="s">
        <v>283</v>
      </c>
      <c r="B1044" s="55" t="s">
        <v>118</v>
      </c>
      <c r="C1044" s="8" t="s">
        <v>236</v>
      </c>
      <c r="D1044" s="1" t="s">
        <v>240</v>
      </c>
      <c r="E1044" s="82"/>
      <c r="F1044" s="7">
        <f>F1045+F1047</f>
        <v>881.7</v>
      </c>
      <c r="G1044" s="7">
        <f>G1045+G1047</f>
        <v>0</v>
      </c>
      <c r="H1044" s="43">
        <f t="shared" si="171"/>
        <v>881.7</v>
      </c>
      <c r="I1044" s="7">
        <f>I1045+I1047+I1050</f>
        <v>-653.3000000000001</v>
      </c>
      <c r="J1044" s="43">
        <f t="shared" si="169"/>
        <v>228.39999999999998</v>
      </c>
    </row>
    <row r="1045" spans="1:10" ht="33">
      <c r="A1045" s="41" t="str">
        <f aca="true" t="shared" si="176" ref="A1045:A1052">IF(ISERROR(MATCH(E1045,Код_КВР,0)),"",INDIRECT(ADDRESS(MATCH(E1045,Код_КВР,0)+1,2,,,"КВР")))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45" s="55" t="s">
        <v>118</v>
      </c>
      <c r="C1045" s="8" t="s">
        <v>236</v>
      </c>
      <c r="D1045" s="1" t="s">
        <v>240</v>
      </c>
      <c r="E1045" s="82">
        <v>100</v>
      </c>
      <c r="F1045" s="7">
        <f>F1046</f>
        <v>555</v>
      </c>
      <c r="G1045" s="7">
        <f>G1046</f>
        <v>0</v>
      </c>
      <c r="H1045" s="43">
        <f t="shared" si="171"/>
        <v>555</v>
      </c>
      <c r="I1045" s="7">
        <f>I1046</f>
        <v>-555</v>
      </c>
      <c r="J1045" s="43">
        <f t="shared" si="169"/>
        <v>0</v>
      </c>
    </row>
    <row r="1046" spans="1:10" ht="12.75">
      <c r="A1046" s="41" t="str">
        <f ca="1" t="shared" si="176"/>
        <v>Расходы на выплаты персоналу казенных учреждений</v>
      </c>
      <c r="B1046" s="55" t="s">
        <v>118</v>
      </c>
      <c r="C1046" s="8" t="s">
        <v>236</v>
      </c>
      <c r="D1046" s="1" t="s">
        <v>240</v>
      </c>
      <c r="E1046" s="82">
        <v>110</v>
      </c>
      <c r="F1046" s="7">
        <f>'прил.5'!G179</f>
        <v>555</v>
      </c>
      <c r="G1046" s="7">
        <f>'прил.5'!H179</f>
        <v>0</v>
      </c>
      <c r="H1046" s="43">
        <f t="shared" si="171"/>
        <v>555</v>
      </c>
      <c r="I1046" s="7">
        <f>'прил.5'!J179</f>
        <v>-555</v>
      </c>
      <c r="J1046" s="43">
        <f t="shared" si="169"/>
        <v>0</v>
      </c>
    </row>
    <row r="1047" spans="1:10" ht="12.75">
      <c r="A1047" s="41" t="str">
        <f ca="1" t="shared" si="176"/>
        <v>Закупка товаров, работ и услуг для муниципальных нужд</v>
      </c>
      <c r="B1047" s="55" t="s">
        <v>118</v>
      </c>
      <c r="C1047" s="8" t="s">
        <v>236</v>
      </c>
      <c r="D1047" s="1" t="s">
        <v>240</v>
      </c>
      <c r="E1047" s="82">
        <v>200</v>
      </c>
      <c r="F1047" s="7">
        <f>F1048</f>
        <v>326.7</v>
      </c>
      <c r="G1047" s="7">
        <f>G1048</f>
        <v>0</v>
      </c>
      <c r="H1047" s="43">
        <f t="shared" si="171"/>
        <v>326.7</v>
      </c>
      <c r="I1047" s="7">
        <f>I1048</f>
        <v>-326.7</v>
      </c>
      <c r="J1047" s="43">
        <f aca="true" t="shared" si="177" ref="J1047:J1052">H1047+I1047</f>
        <v>0</v>
      </c>
    </row>
    <row r="1048" spans="1:10" ht="33">
      <c r="A1048" s="41" t="str">
        <f ca="1" t="shared" si="176"/>
        <v>Иные закупки товаров, работ и услуг для обеспечения муниципальных нужд</v>
      </c>
      <c r="B1048" s="55" t="s">
        <v>118</v>
      </c>
      <c r="C1048" s="8" t="s">
        <v>236</v>
      </c>
      <c r="D1048" s="1" t="s">
        <v>240</v>
      </c>
      <c r="E1048" s="82">
        <v>240</v>
      </c>
      <c r="F1048" s="7">
        <f>F1049</f>
        <v>326.7</v>
      </c>
      <c r="G1048" s="7">
        <f>G1049</f>
        <v>0</v>
      </c>
      <c r="H1048" s="43">
        <f t="shared" si="171"/>
        <v>326.7</v>
      </c>
      <c r="I1048" s="7">
        <f>I1049</f>
        <v>-326.7</v>
      </c>
      <c r="J1048" s="43">
        <f t="shared" si="177"/>
        <v>0</v>
      </c>
    </row>
    <row r="1049" spans="1:10" ht="33">
      <c r="A1049" s="41" t="str">
        <f ca="1" t="shared" si="176"/>
        <v xml:space="preserve">Прочая закупка товаров, работ и услуг для обеспечения муниципальных нужд         </v>
      </c>
      <c r="B1049" s="55" t="s">
        <v>118</v>
      </c>
      <c r="C1049" s="8" t="s">
        <v>236</v>
      </c>
      <c r="D1049" s="1" t="s">
        <v>240</v>
      </c>
      <c r="E1049" s="82">
        <v>244</v>
      </c>
      <c r="F1049" s="7">
        <f>'прил.5'!G182</f>
        <v>326.7</v>
      </c>
      <c r="G1049" s="7">
        <f>'прил.5'!H182</f>
        <v>0</v>
      </c>
      <c r="H1049" s="43">
        <f t="shared" si="171"/>
        <v>326.7</v>
      </c>
      <c r="I1049" s="7">
        <f>'прил.5'!J182</f>
        <v>-326.7</v>
      </c>
      <c r="J1049" s="43">
        <f t="shared" si="177"/>
        <v>0</v>
      </c>
    </row>
    <row r="1050" spans="1:10" ht="33">
      <c r="A1050" s="41" t="str">
        <f ca="1" t="shared" si="176"/>
        <v>Предоставление субсидий бюджетным, автономным учреждениям и иным некоммерческим организациям</v>
      </c>
      <c r="B1050" s="55" t="s">
        <v>118</v>
      </c>
      <c r="C1050" s="8" t="s">
        <v>236</v>
      </c>
      <c r="D1050" s="1" t="s">
        <v>240</v>
      </c>
      <c r="E1050" s="88">
        <v>600</v>
      </c>
      <c r="F1050" s="7"/>
      <c r="G1050" s="7"/>
      <c r="H1050" s="43"/>
      <c r="I1050" s="7">
        <f>I1051</f>
        <v>228.4</v>
      </c>
      <c r="J1050" s="43">
        <f t="shared" si="177"/>
        <v>228.4</v>
      </c>
    </row>
    <row r="1051" spans="1:10" ht="12.75">
      <c r="A1051" s="41" t="str">
        <f ca="1" t="shared" si="176"/>
        <v>Субсидии бюджетным учреждениям</v>
      </c>
      <c r="B1051" s="55" t="s">
        <v>118</v>
      </c>
      <c r="C1051" s="8" t="s">
        <v>236</v>
      </c>
      <c r="D1051" s="1" t="s">
        <v>240</v>
      </c>
      <c r="E1051" s="88">
        <v>610</v>
      </c>
      <c r="F1051" s="7"/>
      <c r="G1051" s="7"/>
      <c r="H1051" s="43"/>
      <c r="I1051" s="7">
        <f>I1052</f>
        <v>228.4</v>
      </c>
      <c r="J1051" s="43">
        <f t="shared" si="177"/>
        <v>228.4</v>
      </c>
    </row>
    <row r="1052" spans="1:10" ht="12.75">
      <c r="A1052" s="41" t="str">
        <f ca="1" t="shared" si="176"/>
        <v>Субсидии бюджетным учреждениям на иные цели</v>
      </c>
      <c r="B1052" s="55" t="s">
        <v>118</v>
      </c>
      <c r="C1052" s="8" t="s">
        <v>236</v>
      </c>
      <c r="D1052" s="1" t="s">
        <v>240</v>
      </c>
      <c r="E1052" s="88">
        <v>612</v>
      </c>
      <c r="F1052" s="7"/>
      <c r="G1052" s="7"/>
      <c r="H1052" s="43"/>
      <c r="I1052" s="7">
        <v>228.4</v>
      </c>
      <c r="J1052" s="43">
        <f t="shared" si="177"/>
        <v>228.4</v>
      </c>
    </row>
    <row r="1053" spans="1:10" ht="12.75">
      <c r="A1053" s="41" t="str">
        <f ca="1">IF(ISERROR(MATCH(B1053,Код_КЦСР,0)),"",INDIRECT(ADDRESS(MATCH(B1053,Код_КЦСР,0)+1,2,,,"КЦСР")))</f>
        <v>Приобретение лицензионного ПО, Крипто ПРО с лицензией СЭД</v>
      </c>
      <c r="B1053" s="55" t="s">
        <v>120</v>
      </c>
      <c r="C1053" s="8"/>
      <c r="D1053" s="1"/>
      <c r="E1053" s="82"/>
      <c r="F1053" s="7">
        <f aca="true" t="shared" si="178" ref="F1053:I1057">F1054</f>
        <v>354.6</v>
      </c>
      <c r="G1053" s="7">
        <f t="shared" si="178"/>
        <v>0</v>
      </c>
      <c r="H1053" s="43">
        <f t="shared" si="171"/>
        <v>354.6</v>
      </c>
      <c r="I1053" s="7">
        <f t="shared" si="178"/>
        <v>0</v>
      </c>
      <c r="J1053" s="43">
        <f aca="true" t="shared" si="179" ref="J1053:J1116">H1053+I1053</f>
        <v>354.6</v>
      </c>
    </row>
    <row r="1054" spans="1:10" ht="12.75">
      <c r="A1054" s="41" t="str">
        <f ca="1">IF(ISERROR(MATCH(C1054,Код_Раздел,0)),"",INDIRECT(ADDRESS(MATCH(C1054,Код_Раздел,0)+1,2,,,"Раздел")))</f>
        <v>Национальная безопасность и правоохранительная  деятельность</v>
      </c>
      <c r="B1054" s="55" t="s">
        <v>120</v>
      </c>
      <c r="C1054" s="8" t="s">
        <v>236</v>
      </c>
      <c r="D1054" s="1"/>
      <c r="E1054" s="82"/>
      <c r="F1054" s="7">
        <f t="shared" si="178"/>
        <v>354.6</v>
      </c>
      <c r="G1054" s="7">
        <f t="shared" si="178"/>
        <v>0</v>
      </c>
      <c r="H1054" s="43">
        <f t="shared" si="171"/>
        <v>354.6</v>
      </c>
      <c r="I1054" s="7">
        <f t="shared" si="178"/>
        <v>0</v>
      </c>
      <c r="J1054" s="43">
        <f t="shared" si="179"/>
        <v>354.6</v>
      </c>
    </row>
    <row r="1055" spans="1:10" ht="33">
      <c r="A1055" s="14" t="s">
        <v>283</v>
      </c>
      <c r="B1055" s="55" t="s">
        <v>120</v>
      </c>
      <c r="C1055" s="8" t="s">
        <v>236</v>
      </c>
      <c r="D1055" s="1" t="s">
        <v>240</v>
      </c>
      <c r="E1055" s="82"/>
      <c r="F1055" s="7">
        <f t="shared" si="178"/>
        <v>354.6</v>
      </c>
      <c r="G1055" s="7">
        <f t="shared" si="178"/>
        <v>0</v>
      </c>
      <c r="H1055" s="43">
        <f t="shared" si="171"/>
        <v>354.6</v>
      </c>
      <c r="I1055" s="7">
        <f t="shared" si="178"/>
        <v>0</v>
      </c>
      <c r="J1055" s="43">
        <f t="shared" si="179"/>
        <v>354.6</v>
      </c>
    </row>
    <row r="1056" spans="1:10" ht="12.75">
      <c r="A1056" s="41" t="str">
        <f ca="1">IF(ISERROR(MATCH(E1056,Код_КВР,0)),"",INDIRECT(ADDRESS(MATCH(E1056,Код_КВР,0)+1,2,,,"КВР")))</f>
        <v>Закупка товаров, работ и услуг для муниципальных нужд</v>
      </c>
      <c r="B1056" s="55" t="s">
        <v>120</v>
      </c>
      <c r="C1056" s="8" t="s">
        <v>236</v>
      </c>
      <c r="D1056" s="1" t="s">
        <v>240</v>
      </c>
      <c r="E1056" s="82">
        <v>200</v>
      </c>
      <c r="F1056" s="7">
        <f t="shared" si="178"/>
        <v>354.6</v>
      </c>
      <c r="G1056" s="7">
        <f t="shared" si="178"/>
        <v>0</v>
      </c>
      <c r="H1056" s="43">
        <f t="shared" si="171"/>
        <v>354.6</v>
      </c>
      <c r="I1056" s="7">
        <f t="shared" si="178"/>
        <v>0</v>
      </c>
      <c r="J1056" s="43">
        <f t="shared" si="179"/>
        <v>354.6</v>
      </c>
    </row>
    <row r="1057" spans="1:10" ht="33">
      <c r="A1057" s="41" t="str">
        <f ca="1">IF(ISERROR(MATCH(E1057,Код_КВР,0)),"",INDIRECT(ADDRESS(MATCH(E1057,Код_КВР,0)+1,2,,,"КВР")))</f>
        <v>Иные закупки товаров, работ и услуг для обеспечения муниципальных нужд</v>
      </c>
      <c r="B1057" s="55" t="s">
        <v>120</v>
      </c>
      <c r="C1057" s="8" t="s">
        <v>236</v>
      </c>
      <c r="D1057" s="1" t="s">
        <v>240</v>
      </c>
      <c r="E1057" s="82">
        <v>240</v>
      </c>
      <c r="F1057" s="7">
        <f t="shared" si="178"/>
        <v>354.6</v>
      </c>
      <c r="G1057" s="7">
        <f t="shared" si="178"/>
        <v>0</v>
      </c>
      <c r="H1057" s="43">
        <f t="shared" si="171"/>
        <v>354.6</v>
      </c>
      <c r="I1057" s="7">
        <f t="shared" si="178"/>
        <v>0</v>
      </c>
      <c r="J1057" s="43">
        <f t="shared" si="179"/>
        <v>354.6</v>
      </c>
    </row>
    <row r="1058" spans="1:10" ht="33">
      <c r="A1058" s="41" t="str">
        <f ca="1">IF(ISERROR(MATCH(E1058,Код_КВР,0)),"",INDIRECT(ADDRESS(MATCH(E1058,Код_КВР,0)+1,2,,,"КВР")))</f>
        <v xml:space="preserve">Прочая закупка товаров, работ и услуг для обеспечения муниципальных нужд         </v>
      </c>
      <c r="B1058" s="55" t="s">
        <v>120</v>
      </c>
      <c r="C1058" s="8" t="s">
        <v>236</v>
      </c>
      <c r="D1058" s="1" t="s">
        <v>240</v>
      </c>
      <c r="E1058" s="82">
        <v>244</v>
      </c>
      <c r="F1058" s="7">
        <f>'прил.5'!G189</f>
        <v>354.6</v>
      </c>
      <c r="G1058" s="7">
        <f>'прил.5'!H189</f>
        <v>0</v>
      </c>
      <c r="H1058" s="43">
        <f aca="true" t="shared" si="180" ref="H1058:H1124">F1058+G1058</f>
        <v>354.6</v>
      </c>
      <c r="I1058" s="7">
        <f>'прил.5'!J189</f>
        <v>0</v>
      </c>
      <c r="J1058" s="43">
        <f t="shared" si="179"/>
        <v>354.6</v>
      </c>
    </row>
    <row r="1059" spans="1:10" ht="33">
      <c r="A1059" s="41" t="str">
        <f ca="1">IF(ISERROR(MATCH(B1059,Код_КЦСР,0)),"",INDIRECT(ADDRESS(MATCH(B1059,Код_КЦСР,0)+1,2,,,"КЦСР")))</f>
        <v>Минимизация последствий от ЧС на опасных производственных объектах экономики (ОПОЭ)</v>
      </c>
      <c r="B1059" s="55" t="s">
        <v>134</v>
      </c>
      <c r="C1059" s="8"/>
      <c r="D1059" s="1"/>
      <c r="E1059" s="82"/>
      <c r="F1059" s="7">
        <f aca="true" t="shared" si="181" ref="F1059:I1062">F1060</f>
        <v>1559.6</v>
      </c>
      <c r="G1059" s="7">
        <f t="shared" si="181"/>
        <v>0</v>
      </c>
      <c r="H1059" s="43">
        <f t="shared" si="180"/>
        <v>1559.6</v>
      </c>
      <c r="I1059" s="7">
        <f t="shared" si="181"/>
        <v>0</v>
      </c>
      <c r="J1059" s="43">
        <f t="shared" si="179"/>
        <v>1559.6</v>
      </c>
    </row>
    <row r="1060" spans="1:10" ht="12.75">
      <c r="A1060" s="41" t="str">
        <f ca="1">IF(ISERROR(MATCH(C1060,Код_Раздел,0)),"",INDIRECT(ADDRESS(MATCH(C1060,Код_Раздел,0)+1,2,,,"Раздел")))</f>
        <v>Национальная безопасность и правоохранительная  деятельность</v>
      </c>
      <c r="B1060" s="55" t="s">
        <v>134</v>
      </c>
      <c r="C1060" s="8" t="s">
        <v>236</v>
      </c>
      <c r="D1060" s="1"/>
      <c r="E1060" s="82"/>
      <c r="F1060" s="7">
        <f t="shared" si="181"/>
        <v>1559.6</v>
      </c>
      <c r="G1060" s="7">
        <f t="shared" si="181"/>
        <v>0</v>
      </c>
      <c r="H1060" s="43">
        <f t="shared" si="180"/>
        <v>1559.6</v>
      </c>
      <c r="I1060" s="7">
        <f t="shared" si="181"/>
        <v>0</v>
      </c>
      <c r="J1060" s="43">
        <f t="shared" si="179"/>
        <v>1559.6</v>
      </c>
    </row>
    <row r="1061" spans="1:10" ht="33">
      <c r="A1061" s="14" t="s">
        <v>283</v>
      </c>
      <c r="B1061" s="55" t="s">
        <v>134</v>
      </c>
      <c r="C1061" s="8" t="s">
        <v>236</v>
      </c>
      <c r="D1061" s="1" t="s">
        <v>240</v>
      </c>
      <c r="E1061" s="82"/>
      <c r="F1061" s="7">
        <f t="shared" si="181"/>
        <v>1559.6</v>
      </c>
      <c r="G1061" s="7">
        <f t="shared" si="181"/>
        <v>0</v>
      </c>
      <c r="H1061" s="43">
        <f t="shared" si="180"/>
        <v>1559.6</v>
      </c>
      <c r="I1061" s="7">
        <f t="shared" si="181"/>
        <v>0</v>
      </c>
      <c r="J1061" s="43">
        <f t="shared" si="179"/>
        <v>1559.6</v>
      </c>
    </row>
    <row r="1062" spans="1:10" ht="33">
      <c r="A1062" s="41" t="str">
        <f ca="1">IF(ISERROR(MATCH(E1062,Код_КВР,0)),"",INDIRECT(ADDRESS(MATCH(E1062,Код_КВР,0)+1,2,,,"КВР")))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62" s="55" t="s">
        <v>134</v>
      </c>
      <c r="C1062" s="8" t="s">
        <v>236</v>
      </c>
      <c r="D1062" s="1" t="s">
        <v>240</v>
      </c>
      <c r="E1062" s="82">
        <v>100</v>
      </c>
      <c r="F1062" s="7">
        <f t="shared" si="181"/>
        <v>1559.6</v>
      </c>
      <c r="G1062" s="7">
        <f t="shared" si="181"/>
        <v>0</v>
      </c>
      <c r="H1062" s="43">
        <f t="shared" si="180"/>
        <v>1559.6</v>
      </c>
      <c r="I1062" s="7">
        <f t="shared" si="181"/>
        <v>0</v>
      </c>
      <c r="J1062" s="43">
        <f t="shared" si="179"/>
        <v>1559.6</v>
      </c>
    </row>
    <row r="1063" spans="1:10" ht="12.75">
      <c r="A1063" s="41" t="str">
        <f ca="1">IF(ISERROR(MATCH(E1063,Код_КВР,0)),"",INDIRECT(ADDRESS(MATCH(E1063,Код_КВР,0)+1,2,,,"КВР")))</f>
        <v>Расходы на выплаты персоналу казенных учреждений</v>
      </c>
      <c r="B1063" s="55" t="s">
        <v>134</v>
      </c>
      <c r="C1063" s="8" t="s">
        <v>236</v>
      </c>
      <c r="D1063" s="1" t="s">
        <v>240</v>
      </c>
      <c r="E1063" s="82">
        <v>110</v>
      </c>
      <c r="F1063" s="7">
        <f>'прил.5'!G192</f>
        <v>1559.6</v>
      </c>
      <c r="G1063" s="7">
        <f>'прил.5'!H192</f>
        <v>0</v>
      </c>
      <c r="H1063" s="43">
        <f t="shared" si="180"/>
        <v>1559.6</v>
      </c>
      <c r="I1063" s="7">
        <f>'прил.5'!J192</f>
        <v>0</v>
      </c>
      <c r="J1063" s="43">
        <f t="shared" si="179"/>
        <v>1559.6</v>
      </c>
    </row>
    <row r="1064" spans="1:10" ht="33">
      <c r="A1064" s="41" t="str">
        <f ca="1">IF(ISERROR(MATCH(B1064,Код_КЦСР,0)),"",INDIRECT(ADDRESS(MATCH(B1064,Код_КЦСР,0)+1,2,,,"КЦСР")))</f>
        <v>Обеспечение создания условий для реализации подпрограммы 2 (Текущее содержание учреждения)</v>
      </c>
      <c r="B1064" s="55" t="s">
        <v>136</v>
      </c>
      <c r="C1064" s="8"/>
      <c r="D1064" s="1"/>
      <c r="E1064" s="82"/>
      <c r="F1064" s="7">
        <f>F1065</f>
        <v>46645.7</v>
      </c>
      <c r="G1064" s="7">
        <f>G1065</f>
        <v>0</v>
      </c>
      <c r="H1064" s="43">
        <f t="shared" si="180"/>
        <v>46645.7</v>
      </c>
      <c r="I1064" s="7">
        <f>I1065</f>
        <v>653.2999999999993</v>
      </c>
      <c r="J1064" s="43">
        <f t="shared" si="179"/>
        <v>47299</v>
      </c>
    </row>
    <row r="1065" spans="1:10" ht="12.75">
      <c r="A1065" s="41" t="str">
        <f ca="1">IF(ISERROR(MATCH(C1065,Код_Раздел,0)),"",INDIRECT(ADDRESS(MATCH(C1065,Код_Раздел,0)+1,2,,,"Раздел")))</f>
        <v>Национальная безопасность и правоохранительная  деятельность</v>
      </c>
      <c r="B1065" s="55" t="s">
        <v>136</v>
      </c>
      <c r="C1065" s="8" t="s">
        <v>236</v>
      </c>
      <c r="D1065" s="1"/>
      <c r="E1065" s="82"/>
      <c r="F1065" s="7">
        <f>F1066</f>
        <v>46645.7</v>
      </c>
      <c r="G1065" s="7">
        <f>G1066</f>
        <v>0</v>
      </c>
      <c r="H1065" s="43">
        <f t="shared" si="180"/>
        <v>46645.7</v>
      </c>
      <c r="I1065" s="7">
        <f>I1066</f>
        <v>653.2999999999993</v>
      </c>
      <c r="J1065" s="43">
        <f t="shared" si="179"/>
        <v>47299</v>
      </c>
    </row>
    <row r="1066" spans="1:10" ht="33">
      <c r="A1066" s="14" t="s">
        <v>283</v>
      </c>
      <c r="B1066" s="55" t="s">
        <v>136</v>
      </c>
      <c r="C1066" s="8" t="s">
        <v>236</v>
      </c>
      <c r="D1066" s="1" t="s">
        <v>240</v>
      </c>
      <c r="E1066" s="82"/>
      <c r="F1066" s="7">
        <f>F1067+F1069+F1075</f>
        <v>46645.7</v>
      </c>
      <c r="G1066" s="7">
        <f>G1067+G1069+G1075</f>
        <v>0</v>
      </c>
      <c r="H1066" s="43">
        <f t="shared" si="180"/>
        <v>46645.7</v>
      </c>
      <c r="I1066" s="7">
        <f>I1067+I1069+I1075+I1072</f>
        <v>653.2999999999993</v>
      </c>
      <c r="J1066" s="43">
        <f t="shared" si="179"/>
        <v>47299</v>
      </c>
    </row>
    <row r="1067" spans="1:10" ht="33">
      <c r="A1067" s="41" t="str">
        <f aca="true" t="shared" si="182" ref="A1067:A1078">IF(ISERROR(MATCH(E1067,Код_КВР,0)),"",INDIRECT(ADDRESS(MATCH(E1067,Код_КВР,0)+1,2,,,"КВР")))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67" s="55" t="s">
        <v>136</v>
      </c>
      <c r="C1067" s="8" t="s">
        <v>236</v>
      </c>
      <c r="D1067" s="1" t="s">
        <v>240</v>
      </c>
      <c r="E1067" s="82">
        <v>100</v>
      </c>
      <c r="F1067" s="7">
        <f>F1068</f>
        <v>38954.9</v>
      </c>
      <c r="G1067" s="7">
        <f>G1068</f>
        <v>0</v>
      </c>
      <c r="H1067" s="43">
        <f t="shared" si="180"/>
        <v>38954.9</v>
      </c>
      <c r="I1067" s="7">
        <f>I1068</f>
        <v>-15942.2</v>
      </c>
      <c r="J1067" s="43">
        <f t="shared" si="179"/>
        <v>23012.7</v>
      </c>
    </row>
    <row r="1068" spans="1:10" ht="12.75">
      <c r="A1068" s="41" t="str">
        <f ca="1" t="shared" si="182"/>
        <v>Расходы на выплаты персоналу казенных учреждений</v>
      </c>
      <c r="B1068" s="55" t="s">
        <v>136</v>
      </c>
      <c r="C1068" s="8" t="s">
        <v>236</v>
      </c>
      <c r="D1068" s="1" t="s">
        <v>240</v>
      </c>
      <c r="E1068" s="82">
        <v>110</v>
      </c>
      <c r="F1068" s="7">
        <f>'прил.5'!G195</f>
        <v>38954.9</v>
      </c>
      <c r="G1068" s="7">
        <f>'прил.5'!H195</f>
        <v>0</v>
      </c>
      <c r="H1068" s="43">
        <f t="shared" si="180"/>
        <v>38954.9</v>
      </c>
      <c r="I1068" s="7">
        <f>'прил.5'!J195</f>
        <v>-15942.2</v>
      </c>
      <c r="J1068" s="43">
        <f t="shared" si="179"/>
        <v>23012.7</v>
      </c>
    </row>
    <row r="1069" spans="1:10" ht="12.75">
      <c r="A1069" s="41" t="str">
        <f ca="1" t="shared" si="182"/>
        <v>Закупка товаров, работ и услуг для муниципальных нужд</v>
      </c>
      <c r="B1069" s="55" t="s">
        <v>136</v>
      </c>
      <c r="C1069" s="8" t="s">
        <v>236</v>
      </c>
      <c r="D1069" s="1" t="s">
        <v>240</v>
      </c>
      <c r="E1069" s="82">
        <v>200</v>
      </c>
      <c r="F1069" s="7">
        <f>F1070</f>
        <v>6568.2</v>
      </c>
      <c r="G1069" s="7">
        <f>G1070</f>
        <v>0</v>
      </c>
      <c r="H1069" s="43">
        <f t="shared" si="180"/>
        <v>6568.2</v>
      </c>
      <c r="I1069" s="7">
        <f>I1070</f>
        <v>-1368.8</v>
      </c>
      <c r="J1069" s="43">
        <f t="shared" si="179"/>
        <v>5199.4</v>
      </c>
    </row>
    <row r="1070" spans="1:10" ht="33">
      <c r="A1070" s="41" t="str">
        <f ca="1" t="shared" si="182"/>
        <v>Иные закупки товаров, работ и услуг для обеспечения муниципальных нужд</v>
      </c>
      <c r="B1070" s="55" t="s">
        <v>136</v>
      </c>
      <c r="C1070" s="8" t="s">
        <v>236</v>
      </c>
      <c r="D1070" s="1" t="s">
        <v>240</v>
      </c>
      <c r="E1070" s="82">
        <v>240</v>
      </c>
      <c r="F1070" s="7">
        <f>F1071</f>
        <v>6568.2</v>
      </c>
      <c r="G1070" s="7">
        <f>G1071</f>
        <v>0</v>
      </c>
      <c r="H1070" s="43">
        <f t="shared" si="180"/>
        <v>6568.2</v>
      </c>
      <c r="I1070" s="7">
        <f>I1071</f>
        <v>-1368.8</v>
      </c>
      <c r="J1070" s="43">
        <f t="shared" si="179"/>
        <v>5199.4</v>
      </c>
    </row>
    <row r="1071" spans="1:10" ht="33">
      <c r="A1071" s="41" t="str">
        <f ca="1" t="shared" si="182"/>
        <v xml:space="preserve">Прочая закупка товаров, работ и услуг для обеспечения муниципальных нужд         </v>
      </c>
      <c r="B1071" s="55" t="s">
        <v>136</v>
      </c>
      <c r="C1071" s="8" t="s">
        <v>236</v>
      </c>
      <c r="D1071" s="1" t="s">
        <v>240</v>
      </c>
      <c r="E1071" s="82">
        <v>244</v>
      </c>
      <c r="F1071" s="7">
        <f>'прил.5'!G198</f>
        <v>6568.2</v>
      </c>
      <c r="G1071" s="7">
        <f>'прил.5'!H198</f>
        <v>0</v>
      </c>
      <c r="H1071" s="43">
        <f t="shared" si="180"/>
        <v>6568.2</v>
      </c>
      <c r="I1071" s="7">
        <f>'прил.5'!J198</f>
        <v>-1368.8</v>
      </c>
      <c r="J1071" s="43">
        <f t="shared" si="179"/>
        <v>5199.4</v>
      </c>
    </row>
    <row r="1072" spans="1:10" ht="33">
      <c r="A1072" s="41" t="str">
        <f aca="true" t="shared" si="183" ref="A1072:A1074">IF(ISERROR(MATCH(E1072,Код_КВР,0)),"",INDIRECT(ADDRESS(MATCH(E1072,Код_КВР,0)+1,2,,,"КВР")))</f>
        <v>Предоставление субсидий бюджетным, автономным учреждениям и иным некоммерческим организациям</v>
      </c>
      <c r="B1072" s="55" t="s">
        <v>136</v>
      </c>
      <c r="C1072" s="8" t="s">
        <v>236</v>
      </c>
      <c r="D1072" s="1" t="s">
        <v>240</v>
      </c>
      <c r="E1072" s="88">
        <v>600</v>
      </c>
      <c r="F1072" s="7"/>
      <c r="G1072" s="7"/>
      <c r="H1072" s="43"/>
      <c r="I1072" s="7">
        <f>I1073</f>
        <v>18250.1</v>
      </c>
      <c r="J1072" s="43">
        <f t="shared" si="179"/>
        <v>18250.1</v>
      </c>
    </row>
    <row r="1073" spans="1:10" ht="12.75">
      <c r="A1073" s="41" t="str">
        <f ca="1" t="shared" si="183"/>
        <v>Субсидии бюджетным учреждениям</v>
      </c>
      <c r="B1073" s="55" t="s">
        <v>136</v>
      </c>
      <c r="C1073" s="8" t="s">
        <v>236</v>
      </c>
      <c r="D1073" s="1" t="s">
        <v>240</v>
      </c>
      <c r="E1073" s="88">
        <v>610</v>
      </c>
      <c r="F1073" s="7"/>
      <c r="G1073" s="7"/>
      <c r="H1073" s="43"/>
      <c r="I1073" s="7">
        <f>I1074</f>
        <v>18250.1</v>
      </c>
      <c r="J1073" s="43">
        <f t="shared" si="179"/>
        <v>18250.1</v>
      </c>
    </row>
    <row r="1074" spans="1:10" ht="49.5">
      <c r="A1074" s="41" t="str">
        <f ca="1" t="shared" si="183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74" s="55" t="s">
        <v>136</v>
      </c>
      <c r="C1074" s="8" t="s">
        <v>236</v>
      </c>
      <c r="D1074" s="1" t="s">
        <v>240</v>
      </c>
      <c r="E1074" s="88">
        <v>611</v>
      </c>
      <c r="F1074" s="7"/>
      <c r="G1074" s="7"/>
      <c r="H1074" s="43"/>
      <c r="I1074" s="7">
        <f>'прил.5'!J201</f>
        <v>18250.1</v>
      </c>
      <c r="J1074" s="43">
        <f t="shared" si="179"/>
        <v>18250.1</v>
      </c>
    </row>
    <row r="1075" spans="1:10" ht="12.75">
      <c r="A1075" s="41" t="str">
        <f ca="1" t="shared" si="182"/>
        <v>Иные бюджетные ассигнования</v>
      </c>
      <c r="B1075" s="55" t="s">
        <v>136</v>
      </c>
      <c r="C1075" s="8" t="s">
        <v>236</v>
      </c>
      <c r="D1075" s="1" t="s">
        <v>240</v>
      </c>
      <c r="E1075" s="82">
        <v>800</v>
      </c>
      <c r="F1075" s="7">
        <f>F1076</f>
        <v>1122.6</v>
      </c>
      <c r="G1075" s="7">
        <f>G1076</f>
        <v>0</v>
      </c>
      <c r="H1075" s="43">
        <f t="shared" si="180"/>
        <v>1122.6</v>
      </c>
      <c r="I1075" s="7">
        <f>I1076</f>
        <v>-285.8</v>
      </c>
      <c r="J1075" s="43">
        <f t="shared" si="179"/>
        <v>836.8</v>
      </c>
    </row>
    <row r="1076" spans="1:10" ht="12.75">
      <c r="A1076" s="41" t="str">
        <f ca="1" t="shared" si="182"/>
        <v>Уплата налогов, сборов и иных платежей</v>
      </c>
      <c r="B1076" s="55" t="s">
        <v>136</v>
      </c>
      <c r="C1076" s="8" t="s">
        <v>236</v>
      </c>
      <c r="D1076" s="1" t="s">
        <v>240</v>
      </c>
      <c r="E1076" s="82">
        <v>850</v>
      </c>
      <c r="F1076" s="7">
        <f>SUM(F1077:F1078)</f>
        <v>1122.6</v>
      </c>
      <c r="G1076" s="7">
        <f>SUM(G1077:G1078)</f>
        <v>0</v>
      </c>
      <c r="H1076" s="43">
        <f t="shared" si="180"/>
        <v>1122.6</v>
      </c>
      <c r="I1076" s="7">
        <f>SUM(I1077:I1078)</f>
        <v>-285.8</v>
      </c>
      <c r="J1076" s="43">
        <f t="shared" si="179"/>
        <v>836.8</v>
      </c>
    </row>
    <row r="1077" spans="1:10" ht="12.75">
      <c r="A1077" s="41" t="str">
        <f ca="1" t="shared" si="182"/>
        <v>Уплата налога на имущество организаций и земельного налога</v>
      </c>
      <c r="B1077" s="55" t="s">
        <v>136</v>
      </c>
      <c r="C1077" s="8" t="s">
        <v>236</v>
      </c>
      <c r="D1077" s="1" t="s">
        <v>240</v>
      </c>
      <c r="E1077" s="82">
        <v>851</v>
      </c>
      <c r="F1077" s="7">
        <f>'прил.5'!G204</f>
        <v>984.9</v>
      </c>
      <c r="G1077" s="7">
        <f>'прил.5'!H204</f>
        <v>0</v>
      </c>
      <c r="H1077" s="43">
        <f t="shared" si="180"/>
        <v>984.9</v>
      </c>
      <c r="I1077" s="7">
        <f>'прил.5'!J204</f>
        <v>-219.1</v>
      </c>
      <c r="J1077" s="43">
        <f t="shared" si="179"/>
        <v>765.8</v>
      </c>
    </row>
    <row r="1078" spans="1:10" ht="12.75">
      <c r="A1078" s="41" t="str">
        <f ca="1" t="shared" si="182"/>
        <v>Уплата прочих налогов, сборов и иных платежей</v>
      </c>
      <c r="B1078" s="55" t="s">
        <v>136</v>
      </c>
      <c r="C1078" s="8" t="s">
        <v>236</v>
      </c>
      <c r="D1078" s="1" t="s">
        <v>240</v>
      </c>
      <c r="E1078" s="82">
        <v>852</v>
      </c>
      <c r="F1078" s="7">
        <f>'прил.5'!G205</f>
        <v>137.7</v>
      </c>
      <c r="G1078" s="7">
        <f>'прил.5'!H205</f>
        <v>0</v>
      </c>
      <c r="H1078" s="43">
        <f t="shared" si="180"/>
        <v>137.7</v>
      </c>
      <c r="I1078" s="7">
        <f>'прил.5'!J205</f>
        <v>-66.7</v>
      </c>
      <c r="J1078" s="43">
        <f t="shared" si="179"/>
        <v>70.99999999999999</v>
      </c>
    </row>
    <row r="1079" spans="1:10" ht="33">
      <c r="A1079" s="41" t="str">
        <f ca="1">IF(ISERROR(MATCH(B1079,Код_КЦСР,0)),"",INDIRECT(ADDRESS(MATCH(B1079,Код_КЦСР,0)+1,2,,,"КЦСР")))</f>
        <v>Муниципальная программа «Совершенствование муниципального управления в городе Череповце» на 2014-2018 годы</v>
      </c>
      <c r="B1079" s="55" t="s">
        <v>138</v>
      </c>
      <c r="C1079" s="8"/>
      <c r="D1079" s="1"/>
      <c r="E1079" s="82"/>
      <c r="F1079" s="7">
        <f>F1080+F1099+F1111</f>
        <v>122171.1</v>
      </c>
      <c r="G1079" s="7">
        <f>G1080+G1099+G1111</f>
        <v>0</v>
      </c>
      <c r="H1079" s="43">
        <f t="shared" si="180"/>
        <v>122171.1</v>
      </c>
      <c r="I1079" s="7">
        <f>I1080+I1099+I1111</f>
        <v>864.5</v>
      </c>
      <c r="J1079" s="43">
        <f t="shared" si="179"/>
        <v>123035.6</v>
      </c>
    </row>
    <row r="1080" spans="1:10" ht="33">
      <c r="A1080" s="41" t="str">
        <f ca="1">IF(ISERROR(MATCH(B1080,Код_КЦСР,0)),"",INDIRECT(ADDRESS(MATCH(B1080,Код_КЦСР,0)+1,2,,,"КЦСР")))</f>
        <v>Создание условий для обеспечения выполнения органами муниципальной власти своих полномочий</v>
      </c>
      <c r="B1080" s="55" t="s">
        <v>139</v>
      </c>
      <c r="C1080" s="8"/>
      <c r="D1080" s="1"/>
      <c r="E1080" s="82"/>
      <c r="F1080" s="7">
        <f>F1081+F1087</f>
        <v>74643.2</v>
      </c>
      <c r="G1080" s="7">
        <f>G1081+G1087</f>
        <v>0</v>
      </c>
      <c r="H1080" s="43">
        <f t="shared" si="180"/>
        <v>74643.2</v>
      </c>
      <c r="I1080" s="7">
        <f>I1081+I1087</f>
        <v>1364.5</v>
      </c>
      <c r="J1080" s="43">
        <f t="shared" si="179"/>
        <v>76007.7</v>
      </c>
    </row>
    <row r="1081" spans="1:10" ht="12.75">
      <c r="A1081" s="41" t="str">
        <f ca="1">IF(ISERROR(MATCH(B1081,Код_КЦСР,0)),"",INDIRECT(ADDRESS(MATCH(B1081,Код_КЦСР,0)+1,2,,,"КЦСР")))</f>
        <v>Обеспечение работы СЭД «Летограф»</v>
      </c>
      <c r="B1081" s="55" t="s">
        <v>141</v>
      </c>
      <c r="C1081" s="8"/>
      <c r="D1081" s="1"/>
      <c r="E1081" s="82"/>
      <c r="F1081" s="7">
        <f aca="true" t="shared" si="184" ref="F1081:I1085">F1082</f>
        <v>290</v>
      </c>
      <c r="G1081" s="7">
        <f t="shared" si="184"/>
        <v>0</v>
      </c>
      <c r="H1081" s="43">
        <f t="shared" si="180"/>
        <v>290</v>
      </c>
      <c r="I1081" s="7">
        <f t="shared" si="184"/>
        <v>0</v>
      </c>
      <c r="J1081" s="43">
        <f t="shared" si="179"/>
        <v>290</v>
      </c>
    </row>
    <row r="1082" spans="1:10" ht="12.75">
      <c r="A1082" s="41" t="str">
        <f ca="1">IF(ISERROR(MATCH(C1082,Код_Раздел,0)),"",INDIRECT(ADDRESS(MATCH(C1082,Код_Раздел,0)+1,2,,,"Раздел")))</f>
        <v>Национальная экономика</v>
      </c>
      <c r="B1082" s="55" t="s">
        <v>141</v>
      </c>
      <c r="C1082" s="8" t="s">
        <v>237</v>
      </c>
      <c r="D1082" s="1"/>
      <c r="E1082" s="82"/>
      <c r="F1082" s="7">
        <f t="shared" si="184"/>
        <v>290</v>
      </c>
      <c r="G1082" s="7">
        <f t="shared" si="184"/>
        <v>0</v>
      </c>
      <c r="H1082" s="43">
        <f t="shared" si="180"/>
        <v>290</v>
      </c>
      <c r="I1082" s="7">
        <f t="shared" si="184"/>
        <v>0</v>
      </c>
      <c r="J1082" s="43">
        <f t="shared" si="179"/>
        <v>290</v>
      </c>
    </row>
    <row r="1083" spans="1:10" ht="12.75">
      <c r="A1083" s="10" t="s">
        <v>251</v>
      </c>
      <c r="B1083" s="55" t="s">
        <v>141</v>
      </c>
      <c r="C1083" s="8" t="s">
        <v>237</v>
      </c>
      <c r="D1083" s="1" t="s">
        <v>209</v>
      </c>
      <c r="E1083" s="82"/>
      <c r="F1083" s="7">
        <f t="shared" si="184"/>
        <v>290</v>
      </c>
      <c r="G1083" s="7">
        <f t="shared" si="184"/>
        <v>0</v>
      </c>
      <c r="H1083" s="43">
        <f t="shared" si="180"/>
        <v>290</v>
      </c>
      <c r="I1083" s="7">
        <f t="shared" si="184"/>
        <v>0</v>
      </c>
      <c r="J1083" s="43">
        <f t="shared" si="179"/>
        <v>290</v>
      </c>
    </row>
    <row r="1084" spans="1:10" ht="33">
      <c r="A1084" s="41" t="str">
        <f ca="1">IF(ISERROR(MATCH(E1084,Код_КВР,0)),"",INDIRECT(ADDRESS(MATCH(E1084,Код_КВР,0)+1,2,,,"КВР")))</f>
        <v>Предоставление субсидий бюджетным, автономным учреждениям и иным некоммерческим организациям</v>
      </c>
      <c r="B1084" s="55" t="s">
        <v>141</v>
      </c>
      <c r="C1084" s="8" t="s">
        <v>237</v>
      </c>
      <c r="D1084" s="1" t="s">
        <v>209</v>
      </c>
      <c r="E1084" s="82">
        <v>600</v>
      </c>
      <c r="F1084" s="7">
        <f t="shared" si="184"/>
        <v>290</v>
      </c>
      <c r="G1084" s="7">
        <f t="shared" si="184"/>
        <v>0</v>
      </c>
      <c r="H1084" s="43">
        <f t="shared" si="180"/>
        <v>290</v>
      </c>
      <c r="I1084" s="7">
        <f t="shared" si="184"/>
        <v>0</v>
      </c>
      <c r="J1084" s="43">
        <f t="shared" si="179"/>
        <v>290</v>
      </c>
    </row>
    <row r="1085" spans="1:10" ht="12.75">
      <c r="A1085" s="41" t="str">
        <f ca="1">IF(ISERROR(MATCH(E1085,Код_КВР,0)),"",INDIRECT(ADDRESS(MATCH(E1085,Код_КВР,0)+1,2,,,"КВР")))</f>
        <v>Субсидии бюджетным учреждениям</v>
      </c>
      <c r="B1085" s="55" t="s">
        <v>141</v>
      </c>
      <c r="C1085" s="8" t="s">
        <v>237</v>
      </c>
      <c r="D1085" s="1" t="s">
        <v>209</v>
      </c>
      <c r="E1085" s="82">
        <v>610</v>
      </c>
      <c r="F1085" s="7">
        <f t="shared" si="184"/>
        <v>290</v>
      </c>
      <c r="G1085" s="7">
        <f t="shared" si="184"/>
        <v>0</v>
      </c>
      <c r="H1085" s="43">
        <f t="shared" si="180"/>
        <v>290</v>
      </c>
      <c r="I1085" s="7">
        <f t="shared" si="184"/>
        <v>0</v>
      </c>
      <c r="J1085" s="43">
        <f t="shared" si="179"/>
        <v>290</v>
      </c>
    </row>
    <row r="1086" spans="1:10" ht="12.75">
      <c r="A1086" s="41" t="str">
        <f ca="1">IF(ISERROR(MATCH(E1086,Код_КВР,0)),"",INDIRECT(ADDRESS(MATCH(E1086,Код_КВР,0)+1,2,,,"КВР")))</f>
        <v>Субсидии бюджетным учреждениям на иные цели</v>
      </c>
      <c r="B1086" s="55" t="s">
        <v>141</v>
      </c>
      <c r="C1086" s="8" t="s">
        <v>237</v>
      </c>
      <c r="D1086" s="1" t="s">
        <v>209</v>
      </c>
      <c r="E1086" s="82">
        <v>612</v>
      </c>
      <c r="F1086" s="7">
        <f>'прил.5'!G240</f>
        <v>290</v>
      </c>
      <c r="G1086" s="7">
        <f>'прил.5'!H240</f>
        <v>0</v>
      </c>
      <c r="H1086" s="43">
        <f t="shared" si="180"/>
        <v>290</v>
      </c>
      <c r="I1086" s="7">
        <f>'прил.5'!J240</f>
        <v>0</v>
      </c>
      <c r="J1086" s="43">
        <f t="shared" si="179"/>
        <v>290</v>
      </c>
    </row>
    <row r="1087" spans="1:10" ht="33">
      <c r="A1087" s="41" t="str">
        <f ca="1">IF(ISERROR(MATCH(B1087,Код_КЦСР,0)),"",INDIRECT(ADDRESS(MATCH(B1087,Код_КЦСР,0)+1,2,,,"КЦСР")))</f>
        <v>Материально-техническое обеспечение деятельности работников местного самоуправления</v>
      </c>
      <c r="B1087" s="55" t="s">
        <v>143</v>
      </c>
      <c r="C1087" s="8"/>
      <c r="D1087" s="1"/>
      <c r="E1087" s="82"/>
      <c r="F1087" s="7">
        <f>F1088</f>
        <v>74353.2</v>
      </c>
      <c r="G1087" s="7">
        <f>G1088</f>
        <v>0</v>
      </c>
      <c r="H1087" s="43">
        <f t="shared" si="180"/>
        <v>74353.2</v>
      </c>
      <c r="I1087" s="7">
        <f>I1088</f>
        <v>1364.5</v>
      </c>
      <c r="J1087" s="43">
        <f t="shared" si="179"/>
        <v>75717.7</v>
      </c>
    </row>
    <row r="1088" spans="1:10" ht="12.75">
      <c r="A1088" s="41" t="str">
        <f ca="1">IF(ISERROR(MATCH(C1088,Код_Раздел,0)),"",INDIRECT(ADDRESS(MATCH(C1088,Код_Раздел,0)+1,2,,,"Раздел")))</f>
        <v>Общегосударственные  вопросы</v>
      </c>
      <c r="B1088" s="55" t="s">
        <v>143</v>
      </c>
      <c r="C1088" s="8" t="s">
        <v>234</v>
      </c>
      <c r="D1088" s="1"/>
      <c r="E1088" s="82"/>
      <c r="F1088" s="7">
        <f>F1089</f>
        <v>74353.2</v>
      </c>
      <c r="G1088" s="7">
        <f>G1089</f>
        <v>0</v>
      </c>
      <c r="H1088" s="43">
        <f t="shared" si="180"/>
        <v>74353.2</v>
      </c>
      <c r="I1088" s="7">
        <f>I1089</f>
        <v>1364.5</v>
      </c>
      <c r="J1088" s="43">
        <f t="shared" si="179"/>
        <v>75717.7</v>
      </c>
    </row>
    <row r="1089" spans="1:10" ht="12.75">
      <c r="A1089" s="10" t="s">
        <v>258</v>
      </c>
      <c r="B1089" s="55" t="s">
        <v>143</v>
      </c>
      <c r="C1089" s="8" t="s">
        <v>234</v>
      </c>
      <c r="D1089" s="1" t="s">
        <v>211</v>
      </c>
      <c r="E1089" s="82"/>
      <c r="F1089" s="7">
        <f>F1090+F1092+F1095</f>
        <v>74353.2</v>
      </c>
      <c r="G1089" s="7">
        <f>G1090+G1092+G1095</f>
        <v>0</v>
      </c>
      <c r="H1089" s="43">
        <f t="shared" si="180"/>
        <v>74353.2</v>
      </c>
      <c r="I1089" s="7">
        <f>I1090+I1092+I1095</f>
        <v>1364.5</v>
      </c>
      <c r="J1089" s="43">
        <f t="shared" si="179"/>
        <v>75717.7</v>
      </c>
    </row>
    <row r="1090" spans="1:10" ht="33">
      <c r="A1090" s="41" t="str">
        <f aca="true" t="shared" si="185" ref="A1090:A1098">IF(ISERROR(MATCH(E1090,Код_КВР,0)),"",INDIRECT(ADDRESS(MATCH(E1090,Код_КВР,0)+1,2,,,"КВР")))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90" s="55" t="s">
        <v>143</v>
      </c>
      <c r="C1090" s="8" t="s">
        <v>234</v>
      </c>
      <c r="D1090" s="1" t="s">
        <v>211</v>
      </c>
      <c r="E1090" s="82">
        <v>100</v>
      </c>
      <c r="F1090" s="7">
        <f>F1091</f>
        <v>37037.1</v>
      </c>
      <c r="G1090" s="7">
        <f>G1091</f>
        <v>0</v>
      </c>
      <c r="H1090" s="43">
        <f t="shared" si="180"/>
        <v>37037.1</v>
      </c>
      <c r="I1090" s="7">
        <f>I1091</f>
        <v>431.7</v>
      </c>
      <c r="J1090" s="43">
        <f t="shared" si="179"/>
        <v>37468.799999999996</v>
      </c>
    </row>
    <row r="1091" spans="1:10" ht="12.75">
      <c r="A1091" s="41" t="str">
        <f ca="1" t="shared" si="185"/>
        <v>Расходы на выплаты персоналу казенных учреждений</v>
      </c>
      <c r="B1091" s="55" t="s">
        <v>143</v>
      </c>
      <c r="C1091" s="8" t="s">
        <v>234</v>
      </c>
      <c r="D1091" s="1" t="s">
        <v>211</v>
      </c>
      <c r="E1091" s="82">
        <v>110</v>
      </c>
      <c r="F1091" s="7">
        <f>'прил.5'!G110</f>
        <v>37037.1</v>
      </c>
      <c r="G1091" s="7">
        <f>'прил.5'!H110</f>
        <v>0</v>
      </c>
      <c r="H1091" s="43">
        <f t="shared" si="180"/>
        <v>37037.1</v>
      </c>
      <c r="I1091" s="7">
        <f>'прил.5'!J110</f>
        <v>431.7</v>
      </c>
      <c r="J1091" s="43">
        <f t="shared" si="179"/>
        <v>37468.799999999996</v>
      </c>
    </row>
    <row r="1092" spans="1:10" ht="12.75">
      <c r="A1092" s="41" t="str">
        <f ca="1" t="shared" si="185"/>
        <v>Закупка товаров, работ и услуг для муниципальных нужд</v>
      </c>
      <c r="B1092" s="55" t="s">
        <v>143</v>
      </c>
      <c r="C1092" s="8" t="s">
        <v>234</v>
      </c>
      <c r="D1092" s="1" t="s">
        <v>211</v>
      </c>
      <c r="E1092" s="82">
        <v>200</v>
      </c>
      <c r="F1092" s="7">
        <f>F1093</f>
        <v>34357.8</v>
      </c>
      <c r="G1092" s="7">
        <f>G1093</f>
        <v>0</v>
      </c>
      <c r="H1092" s="43">
        <f t="shared" si="180"/>
        <v>34357.8</v>
      </c>
      <c r="I1092" s="7">
        <f>I1093</f>
        <v>932.8</v>
      </c>
      <c r="J1092" s="43">
        <f t="shared" si="179"/>
        <v>35290.600000000006</v>
      </c>
    </row>
    <row r="1093" spans="1:10" ht="33">
      <c r="A1093" s="41" t="str">
        <f ca="1" t="shared" si="185"/>
        <v>Иные закупки товаров, работ и услуг для обеспечения муниципальных нужд</v>
      </c>
      <c r="B1093" s="55" t="s">
        <v>143</v>
      </c>
      <c r="C1093" s="8" t="s">
        <v>234</v>
      </c>
      <c r="D1093" s="1" t="s">
        <v>211</v>
      </c>
      <c r="E1093" s="82">
        <v>240</v>
      </c>
      <c r="F1093" s="7">
        <f>F1094</f>
        <v>34357.8</v>
      </c>
      <c r="G1093" s="7">
        <f>G1094</f>
        <v>0</v>
      </c>
      <c r="H1093" s="43">
        <f t="shared" si="180"/>
        <v>34357.8</v>
      </c>
      <c r="I1093" s="7">
        <f>I1094</f>
        <v>932.8</v>
      </c>
      <c r="J1093" s="43">
        <f t="shared" si="179"/>
        <v>35290.600000000006</v>
      </c>
    </row>
    <row r="1094" spans="1:10" ht="33">
      <c r="A1094" s="41" t="str">
        <f ca="1" t="shared" si="185"/>
        <v xml:space="preserve">Прочая закупка товаров, работ и услуг для обеспечения муниципальных нужд         </v>
      </c>
      <c r="B1094" s="55" t="s">
        <v>143</v>
      </c>
      <c r="C1094" s="8" t="s">
        <v>234</v>
      </c>
      <c r="D1094" s="1" t="s">
        <v>211</v>
      </c>
      <c r="E1094" s="82">
        <v>244</v>
      </c>
      <c r="F1094" s="7">
        <f>'прил.5'!G113</f>
        <v>34357.8</v>
      </c>
      <c r="G1094" s="7">
        <f>'прил.5'!H113</f>
        <v>0</v>
      </c>
      <c r="H1094" s="43">
        <f t="shared" si="180"/>
        <v>34357.8</v>
      </c>
      <c r="I1094" s="7">
        <f>'прил.5'!J113</f>
        <v>932.8</v>
      </c>
      <c r="J1094" s="43">
        <f t="shared" si="179"/>
        <v>35290.600000000006</v>
      </c>
    </row>
    <row r="1095" spans="1:10" ht="12.75">
      <c r="A1095" s="41" t="str">
        <f ca="1" t="shared" si="185"/>
        <v>Иные бюджетные ассигнования</v>
      </c>
      <c r="B1095" s="55" t="s">
        <v>143</v>
      </c>
      <c r="C1095" s="8" t="s">
        <v>234</v>
      </c>
      <c r="D1095" s="1" t="s">
        <v>211</v>
      </c>
      <c r="E1095" s="82">
        <v>800</v>
      </c>
      <c r="F1095" s="7">
        <f>F1096</f>
        <v>2958.2999999999997</v>
      </c>
      <c r="G1095" s="7">
        <f>G1096</f>
        <v>0</v>
      </c>
      <c r="H1095" s="43">
        <f t="shared" si="180"/>
        <v>2958.2999999999997</v>
      </c>
      <c r="I1095" s="7">
        <f>I1096</f>
        <v>0</v>
      </c>
      <c r="J1095" s="43">
        <f t="shared" si="179"/>
        <v>2958.2999999999997</v>
      </c>
    </row>
    <row r="1096" spans="1:10" ht="12.75">
      <c r="A1096" s="41" t="str">
        <f ca="1" t="shared" si="185"/>
        <v>Уплата налогов, сборов и иных платежей</v>
      </c>
      <c r="B1096" s="55" t="s">
        <v>143</v>
      </c>
      <c r="C1096" s="8" t="s">
        <v>234</v>
      </c>
      <c r="D1096" s="1" t="s">
        <v>211</v>
      </c>
      <c r="E1096" s="82">
        <v>850</v>
      </c>
      <c r="F1096" s="7">
        <f>SUM(F1097:F1098)</f>
        <v>2958.2999999999997</v>
      </c>
      <c r="G1096" s="7">
        <f>SUM(G1097:G1098)</f>
        <v>0</v>
      </c>
      <c r="H1096" s="43">
        <f t="shared" si="180"/>
        <v>2958.2999999999997</v>
      </c>
      <c r="I1096" s="7">
        <f>SUM(I1097:I1098)</f>
        <v>0</v>
      </c>
      <c r="J1096" s="43">
        <f t="shared" si="179"/>
        <v>2958.2999999999997</v>
      </c>
    </row>
    <row r="1097" spans="1:10" ht="12.75">
      <c r="A1097" s="41" t="str">
        <f ca="1" t="shared" si="185"/>
        <v>Уплата налога на имущество организаций и земельного налога</v>
      </c>
      <c r="B1097" s="55" t="s">
        <v>143</v>
      </c>
      <c r="C1097" s="8" t="s">
        <v>234</v>
      </c>
      <c r="D1097" s="1" t="s">
        <v>211</v>
      </c>
      <c r="E1097" s="82">
        <v>851</v>
      </c>
      <c r="F1097" s="7">
        <f>'прил.5'!G116</f>
        <v>2591.6</v>
      </c>
      <c r="G1097" s="7">
        <f>'прил.5'!H116</f>
        <v>0</v>
      </c>
      <c r="H1097" s="43">
        <f t="shared" si="180"/>
        <v>2591.6</v>
      </c>
      <c r="I1097" s="7">
        <f>'прил.5'!J116</f>
        <v>0</v>
      </c>
      <c r="J1097" s="43">
        <f t="shared" si="179"/>
        <v>2591.6</v>
      </c>
    </row>
    <row r="1098" spans="1:10" ht="12.75">
      <c r="A1098" s="41" t="str">
        <f ca="1" t="shared" si="185"/>
        <v>Уплата прочих налогов, сборов и иных платежей</v>
      </c>
      <c r="B1098" s="55" t="s">
        <v>143</v>
      </c>
      <c r="C1098" s="8" t="s">
        <v>234</v>
      </c>
      <c r="D1098" s="1" t="s">
        <v>211</v>
      </c>
      <c r="E1098" s="82">
        <v>852</v>
      </c>
      <c r="F1098" s="7">
        <f>'прил.5'!G117</f>
        <v>366.7</v>
      </c>
      <c r="G1098" s="7">
        <f>'прил.5'!H117</f>
        <v>0</v>
      </c>
      <c r="H1098" s="43">
        <f t="shared" si="180"/>
        <v>366.7</v>
      </c>
      <c r="I1098" s="7">
        <f>'прил.5'!J117</f>
        <v>0</v>
      </c>
      <c r="J1098" s="43">
        <f t="shared" si="179"/>
        <v>366.7</v>
      </c>
    </row>
    <row r="1099" spans="1:10" ht="12.75">
      <c r="A1099" s="41" t="str">
        <f ca="1">IF(ISERROR(MATCH(B1099,Код_КЦСР,0)),"",INDIRECT(ADDRESS(MATCH(B1099,Код_КЦСР,0)+1,2,,,"КЦСР")))</f>
        <v>Развитие муниципальной службы в мэрии города Череповца</v>
      </c>
      <c r="B1099" s="55" t="s">
        <v>145</v>
      </c>
      <c r="C1099" s="8"/>
      <c r="D1099" s="1"/>
      <c r="E1099" s="82"/>
      <c r="F1099" s="7">
        <f>F1100+F1106</f>
        <v>13790</v>
      </c>
      <c r="G1099" s="7">
        <f>G1100+G1106</f>
        <v>0</v>
      </c>
      <c r="H1099" s="43">
        <f t="shared" si="180"/>
        <v>13790</v>
      </c>
      <c r="I1099" s="7">
        <f>I1100+I1106</f>
        <v>0</v>
      </c>
      <c r="J1099" s="43">
        <f t="shared" si="179"/>
        <v>13790</v>
      </c>
    </row>
    <row r="1100" spans="1:10" ht="49.5">
      <c r="A1100" s="41" t="str">
        <f ca="1">IF(ISERROR(MATCH(B1100,Код_КЦСР,0)),"",INDIRECT(ADDRESS(MATCH(B1100,Код_КЦСР,0)+1,2,,,"КЦСР")))</f>
        <v>Совершенствование организационных и правовых механизмов профессиональной служебной деятельности муниципальных служащих мэрии города</v>
      </c>
      <c r="B1100" s="55" t="s">
        <v>147</v>
      </c>
      <c r="C1100" s="8"/>
      <c r="D1100" s="1"/>
      <c r="E1100" s="82"/>
      <c r="F1100" s="7">
        <f aca="true" t="shared" si="186" ref="F1100:I1104">F1101</f>
        <v>350</v>
      </c>
      <c r="G1100" s="7">
        <f t="shared" si="186"/>
        <v>0</v>
      </c>
      <c r="H1100" s="43">
        <f t="shared" si="180"/>
        <v>350</v>
      </c>
      <c r="I1100" s="7">
        <f t="shared" si="186"/>
        <v>0</v>
      </c>
      <c r="J1100" s="43">
        <f t="shared" si="179"/>
        <v>350</v>
      </c>
    </row>
    <row r="1101" spans="1:10" ht="12.75">
      <c r="A1101" s="41" t="str">
        <f ca="1">IF(ISERROR(MATCH(C1101,Код_Раздел,0)),"",INDIRECT(ADDRESS(MATCH(C1101,Код_Раздел,0)+1,2,,,"Раздел")))</f>
        <v>Общегосударственные  вопросы</v>
      </c>
      <c r="B1101" s="55" t="s">
        <v>147</v>
      </c>
      <c r="C1101" s="8" t="s">
        <v>234</v>
      </c>
      <c r="D1101" s="1"/>
      <c r="E1101" s="82"/>
      <c r="F1101" s="7">
        <f t="shared" si="186"/>
        <v>350</v>
      </c>
      <c r="G1101" s="7">
        <f t="shared" si="186"/>
        <v>0</v>
      </c>
      <c r="H1101" s="43">
        <f t="shared" si="180"/>
        <v>350</v>
      </c>
      <c r="I1101" s="7">
        <f t="shared" si="186"/>
        <v>0</v>
      </c>
      <c r="J1101" s="43">
        <f t="shared" si="179"/>
        <v>350</v>
      </c>
    </row>
    <row r="1102" spans="1:10" ht="12.75">
      <c r="A1102" s="10" t="s">
        <v>258</v>
      </c>
      <c r="B1102" s="55" t="s">
        <v>147</v>
      </c>
      <c r="C1102" s="8" t="s">
        <v>234</v>
      </c>
      <c r="D1102" s="1" t="s">
        <v>211</v>
      </c>
      <c r="E1102" s="82"/>
      <c r="F1102" s="7">
        <f t="shared" si="186"/>
        <v>350</v>
      </c>
      <c r="G1102" s="7">
        <f t="shared" si="186"/>
        <v>0</v>
      </c>
      <c r="H1102" s="43">
        <f t="shared" si="180"/>
        <v>350</v>
      </c>
      <c r="I1102" s="7">
        <f t="shared" si="186"/>
        <v>0</v>
      </c>
      <c r="J1102" s="43">
        <f t="shared" si="179"/>
        <v>350</v>
      </c>
    </row>
    <row r="1103" spans="1:10" ht="12.75">
      <c r="A1103" s="41" t="str">
        <f ca="1">IF(ISERROR(MATCH(E1103,Код_КВР,0)),"",INDIRECT(ADDRESS(MATCH(E1103,Код_КВР,0)+1,2,,,"КВР")))</f>
        <v>Закупка товаров, работ и услуг для муниципальных нужд</v>
      </c>
      <c r="B1103" s="55" t="s">
        <v>147</v>
      </c>
      <c r="C1103" s="8" t="s">
        <v>234</v>
      </c>
      <c r="D1103" s="1" t="s">
        <v>211</v>
      </c>
      <c r="E1103" s="82">
        <v>200</v>
      </c>
      <c r="F1103" s="7">
        <f t="shared" si="186"/>
        <v>350</v>
      </c>
      <c r="G1103" s="7">
        <f t="shared" si="186"/>
        <v>0</v>
      </c>
      <c r="H1103" s="43">
        <f t="shared" si="180"/>
        <v>350</v>
      </c>
      <c r="I1103" s="7">
        <f t="shared" si="186"/>
        <v>0</v>
      </c>
      <c r="J1103" s="43">
        <f t="shared" si="179"/>
        <v>350</v>
      </c>
    </row>
    <row r="1104" spans="1:10" ht="33">
      <c r="A1104" s="41" t="str">
        <f ca="1">IF(ISERROR(MATCH(E1104,Код_КВР,0)),"",INDIRECT(ADDRESS(MATCH(E1104,Код_КВР,0)+1,2,,,"КВР")))</f>
        <v>Иные закупки товаров, работ и услуг для обеспечения муниципальных нужд</v>
      </c>
      <c r="B1104" s="55" t="s">
        <v>147</v>
      </c>
      <c r="C1104" s="8" t="s">
        <v>234</v>
      </c>
      <c r="D1104" s="1" t="s">
        <v>211</v>
      </c>
      <c r="E1104" s="82">
        <v>240</v>
      </c>
      <c r="F1104" s="7">
        <f t="shared" si="186"/>
        <v>350</v>
      </c>
      <c r="G1104" s="7">
        <f t="shared" si="186"/>
        <v>0</v>
      </c>
      <c r="H1104" s="43">
        <f t="shared" si="180"/>
        <v>350</v>
      </c>
      <c r="I1104" s="7">
        <f t="shared" si="186"/>
        <v>0</v>
      </c>
      <c r="J1104" s="43">
        <f t="shared" si="179"/>
        <v>350</v>
      </c>
    </row>
    <row r="1105" spans="1:10" ht="33">
      <c r="A1105" s="41" t="str">
        <f ca="1">IF(ISERROR(MATCH(E1105,Код_КВР,0)),"",INDIRECT(ADDRESS(MATCH(E1105,Код_КВР,0)+1,2,,,"КВР")))</f>
        <v xml:space="preserve">Прочая закупка товаров, работ и услуг для обеспечения муниципальных нужд         </v>
      </c>
      <c r="B1105" s="55" t="s">
        <v>147</v>
      </c>
      <c r="C1105" s="8" t="s">
        <v>234</v>
      </c>
      <c r="D1105" s="1" t="s">
        <v>211</v>
      </c>
      <c r="E1105" s="82">
        <v>244</v>
      </c>
      <c r="F1105" s="7">
        <f>'прил.5'!G122</f>
        <v>350</v>
      </c>
      <c r="G1105" s="7">
        <f>'прил.5'!H122</f>
        <v>0</v>
      </c>
      <c r="H1105" s="43">
        <f t="shared" si="180"/>
        <v>350</v>
      </c>
      <c r="I1105" s="7">
        <f>'прил.5'!J122</f>
        <v>0</v>
      </c>
      <c r="J1105" s="43">
        <f t="shared" si="179"/>
        <v>350</v>
      </c>
    </row>
    <row r="1106" spans="1:10" ht="12.75">
      <c r="A1106" s="41" t="str">
        <f ca="1">IF(ISERROR(MATCH(B1106,Код_КЦСР,0)),"",INDIRECT(ADDRESS(MATCH(B1106,Код_КЦСР,0)+1,2,,,"КЦСР")))</f>
        <v>Повышение престижа муниципальной службы в городе</v>
      </c>
      <c r="B1106" s="55" t="s">
        <v>149</v>
      </c>
      <c r="C1106" s="8"/>
      <c r="D1106" s="1"/>
      <c r="E1106" s="82"/>
      <c r="F1106" s="7">
        <f aca="true" t="shared" si="187" ref="F1106:I1109">F1107</f>
        <v>13440</v>
      </c>
      <c r="G1106" s="7">
        <f t="shared" si="187"/>
        <v>0</v>
      </c>
      <c r="H1106" s="43">
        <f t="shared" si="180"/>
        <v>13440</v>
      </c>
      <c r="I1106" s="7">
        <f t="shared" si="187"/>
        <v>0</v>
      </c>
      <c r="J1106" s="43">
        <f t="shared" si="179"/>
        <v>13440</v>
      </c>
    </row>
    <row r="1107" spans="1:10" ht="12.75">
      <c r="A1107" s="41" t="str">
        <f ca="1">IF(ISERROR(MATCH(C1107,Код_Раздел,0)),"",INDIRECT(ADDRESS(MATCH(C1107,Код_Раздел,0)+1,2,,,"Раздел")))</f>
        <v>Социальная политика</v>
      </c>
      <c r="B1107" s="55" t="s">
        <v>149</v>
      </c>
      <c r="C1107" s="8" t="s">
        <v>209</v>
      </c>
      <c r="D1107" s="1"/>
      <c r="E1107" s="82"/>
      <c r="F1107" s="7">
        <f t="shared" si="187"/>
        <v>13440</v>
      </c>
      <c r="G1107" s="7">
        <f t="shared" si="187"/>
        <v>0</v>
      </c>
      <c r="H1107" s="43">
        <f t="shared" si="180"/>
        <v>13440</v>
      </c>
      <c r="I1107" s="7">
        <f t="shared" si="187"/>
        <v>0</v>
      </c>
      <c r="J1107" s="43">
        <f t="shared" si="179"/>
        <v>13440</v>
      </c>
    </row>
    <row r="1108" spans="1:10" ht="12.75">
      <c r="A1108" s="10" t="s">
        <v>206</v>
      </c>
      <c r="B1108" s="55" t="s">
        <v>149</v>
      </c>
      <c r="C1108" s="8" t="s">
        <v>209</v>
      </c>
      <c r="D1108" s="1" t="s">
        <v>234</v>
      </c>
      <c r="E1108" s="82"/>
      <c r="F1108" s="7">
        <f t="shared" si="187"/>
        <v>13440</v>
      </c>
      <c r="G1108" s="7">
        <f t="shared" si="187"/>
        <v>0</v>
      </c>
      <c r="H1108" s="43">
        <f t="shared" si="180"/>
        <v>13440</v>
      </c>
      <c r="I1108" s="7">
        <f t="shared" si="187"/>
        <v>0</v>
      </c>
      <c r="J1108" s="43">
        <f t="shared" si="179"/>
        <v>13440</v>
      </c>
    </row>
    <row r="1109" spans="1:10" ht="12.75">
      <c r="A1109" s="41" t="str">
        <f ca="1">IF(ISERROR(MATCH(E1109,Код_КВР,0)),"",INDIRECT(ADDRESS(MATCH(E1109,Код_КВР,0)+1,2,,,"КВР")))</f>
        <v>Социальное обеспечение и иные выплаты населению</v>
      </c>
      <c r="B1109" s="55" t="s">
        <v>149</v>
      </c>
      <c r="C1109" s="8" t="s">
        <v>209</v>
      </c>
      <c r="D1109" s="1" t="s">
        <v>234</v>
      </c>
      <c r="E1109" s="82">
        <v>300</v>
      </c>
      <c r="F1109" s="7">
        <f t="shared" si="187"/>
        <v>13440</v>
      </c>
      <c r="G1109" s="7">
        <f t="shared" si="187"/>
        <v>0</v>
      </c>
      <c r="H1109" s="43">
        <f t="shared" si="180"/>
        <v>13440</v>
      </c>
      <c r="I1109" s="7">
        <f t="shared" si="187"/>
        <v>0</v>
      </c>
      <c r="J1109" s="43">
        <f t="shared" si="179"/>
        <v>13440</v>
      </c>
    </row>
    <row r="1110" spans="1:10" ht="12.75">
      <c r="A1110" s="41" t="str">
        <f ca="1">IF(ISERROR(MATCH(E1110,Код_КВР,0)),"",INDIRECT(ADDRESS(MATCH(E1110,Код_КВР,0)+1,2,,,"КВР")))</f>
        <v>Иные выплаты населению</v>
      </c>
      <c r="B1110" s="55" t="s">
        <v>149</v>
      </c>
      <c r="C1110" s="8" t="s">
        <v>209</v>
      </c>
      <c r="D1110" s="1" t="s">
        <v>234</v>
      </c>
      <c r="E1110" s="82">
        <v>360</v>
      </c>
      <c r="F1110" s="7">
        <f>'прил.5'!G309</f>
        <v>13440</v>
      </c>
      <c r="G1110" s="7">
        <f>'прил.5'!H309</f>
        <v>0</v>
      </c>
      <c r="H1110" s="43">
        <f t="shared" si="180"/>
        <v>13440</v>
      </c>
      <c r="I1110" s="7">
        <f>'прил.5'!J309</f>
        <v>0</v>
      </c>
      <c r="J1110" s="43">
        <f t="shared" si="179"/>
        <v>13440</v>
      </c>
    </row>
    <row r="1111" spans="1:10" ht="66">
      <c r="A1111" s="41" t="str">
        <f ca="1">IF(ISERROR(MATCH(B1111,Код_КЦСР,0)),"",INDIRECT(ADDRESS(MATCH(B1111,Код_КЦСР,0)+1,2,,,"КЦСР")))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1111" s="55" t="s">
        <v>151</v>
      </c>
      <c r="C1111" s="8"/>
      <c r="D1111" s="1"/>
      <c r="E1111" s="82"/>
      <c r="F1111" s="7">
        <f>F1112+F1118</f>
        <v>33737.9</v>
      </c>
      <c r="G1111" s="7">
        <f>G1112+G1118</f>
        <v>0</v>
      </c>
      <c r="H1111" s="43">
        <f t="shared" si="180"/>
        <v>33737.9</v>
      </c>
      <c r="I1111" s="7">
        <f>I1112+I1118</f>
        <v>-500</v>
      </c>
      <c r="J1111" s="43">
        <f t="shared" si="179"/>
        <v>33237.9</v>
      </c>
    </row>
    <row r="1112" spans="1:10" ht="12.75">
      <c r="A1112" s="41" t="str">
        <f ca="1">IF(ISERROR(MATCH(B1112,Код_КЦСР,0)),"",INDIRECT(ADDRESS(MATCH(B1112,Код_КЦСР,0)+1,2,,,"КЦСР")))</f>
        <v>Совершенствование предоставления муниципальных услуг</v>
      </c>
      <c r="B1112" s="55" t="s">
        <v>153</v>
      </c>
      <c r="C1112" s="8"/>
      <c r="D1112" s="1"/>
      <c r="E1112" s="82"/>
      <c r="F1112" s="7">
        <f aca="true" t="shared" si="188" ref="F1112:I1116">F1113</f>
        <v>5880</v>
      </c>
      <c r="G1112" s="7">
        <f t="shared" si="188"/>
        <v>0</v>
      </c>
      <c r="H1112" s="43">
        <f t="shared" si="180"/>
        <v>5880</v>
      </c>
      <c r="I1112" s="7">
        <f t="shared" si="188"/>
        <v>-500</v>
      </c>
      <c r="J1112" s="43">
        <f t="shared" si="179"/>
        <v>5380</v>
      </c>
    </row>
    <row r="1113" spans="1:10" ht="12.75">
      <c r="A1113" s="41" t="str">
        <f ca="1">IF(ISERROR(MATCH(C1113,Код_Раздел,0)),"",INDIRECT(ADDRESS(MATCH(C1113,Код_Раздел,0)+1,2,,,"Раздел")))</f>
        <v>Национальная экономика</v>
      </c>
      <c r="B1113" s="55" t="s">
        <v>153</v>
      </c>
      <c r="C1113" s="8" t="s">
        <v>237</v>
      </c>
      <c r="D1113" s="1"/>
      <c r="E1113" s="82"/>
      <c r="F1113" s="7">
        <f t="shared" si="188"/>
        <v>5880</v>
      </c>
      <c r="G1113" s="7">
        <f t="shared" si="188"/>
        <v>0</v>
      </c>
      <c r="H1113" s="43">
        <f t="shared" si="180"/>
        <v>5880</v>
      </c>
      <c r="I1113" s="7">
        <f t="shared" si="188"/>
        <v>-500</v>
      </c>
      <c r="J1113" s="43">
        <f t="shared" si="179"/>
        <v>5380</v>
      </c>
    </row>
    <row r="1114" spans="1:10" ht="12.75">
      <c r="A1114" s="10" t="s">
        <v>251</v>
      </c>
      <c r="B1114" s="55" t="s">
        <v>153</v>
      </c>
      <c r="C1114" s="8" t="s">
        <v>237</v>
      </c>
      <c r="D1114" s="8" t="s">
        <v>209</v>
      </c>
      <c r="E1114" s="82"/>
      <c r="F1114" s="7">
        <f t="shared" si="188"/>
        <v>5880</v>
      </c>
      <c r="G1114" s="7">
        <f t="shared" si="188"/>
        <v>0</v>
      </c>
      <c r="H1114" s="43">
        <f t="shared" si="180"/>
        <v>5880</v>
      </c>
      <c r="I1114" s="7">
        <f t="shared" si="188"/>
        <v>-500</v>
      </c>
      <c r="J1114" s="43">
        <f t="shared" si="179"/>
        <v>5380</v>
      </c>
    </row>
    <row r="1115" spans="1:10" ht="33">
      <c r="A1115" s="41" t="str">
        <f ca="1">IF(ISERROR(MATCH(E1115,Код_КВР,0)),"",INDIRECT(ADDRESS(MATCH(E1115,Код_КВР,0)+1,2,,,"КВР")))</f>
        <v>Предоставление субсидий бюджетным, автономным учреждениям и иным некоммерческим организациям</v>
      </c>
      <c r="B1115" s="55" t="s">
        <v>153</v>
      </c>
      <c r="C1115" s="8" t="s">
        <v>237</v>
      </c>
      <c r="D1115" s="8" t="s">
        <v>209</v>
      </c>
      <c r="E1115" s="82">
        <v>600</v>
      </c>
      <c r="F1115" s="7">
        <f t="shared" si="188"/>
        <v>5880</v>
      </c>
      <c r="G1115" s="7">
        <f t="shared" si="188"/>
        <v>0</v>
      </c>
      <c r="H1115" s="43">
        <f t="shared" si="180"/>
        <v>5880</v>
      </c>
      <c r="I1115" s="7">
        <f t="shared" si="188"/>
        <v>-500</v>
      </c>
      <c r="J1115" s="43">
        <f t="shared" si="179"/>
        <v>5380</v>
      </c>
    </row>
    <row r="1116" spans="1:10" ht="12.75">
      <c r="A1116" s="41" t="str">
        <f ca="1">IF(ISERROR(MATCH(E1116,Код_КВР,0)),"",INDIRECT(ADDRESS(MATCH(E1116,Код_КВР,0)+1,2,,,"КВР")))</f>
        <v>Субсидии бюджетным учреждениям</v>
      </c>
      <c r="B1116" s="55" t="s">
        <v>153</v>
      </c>
      <c r="C1116" s="8" t="s">
        <v>237</v>
      </c>
      <c r="D1116" s="8" t="s">
        <v>209</v>
      </c>
      <c r="E1116" s="82">
        <v>610</v>
      </c>
      <c r="F1116" s="7">
        <f t="shared" si="188"/>
        <v>5880</v>
      </c>
      <c r="G1116" s="7">
        <f t="shared" si="188"/>
        <v>0</v>
      </c>
      <c r="H1116" s="43">
        <f t="shared" si="180"/>
        <v>5880</v>
      </c>
      <c r="I1116" s="7">
        <f t="shared" si="188"/>
        <v>-500</v>
      </c>
      <c r="J1116" s="43">
        <f t="shared" si="179"/>
        <v>5380</v>
      </c>
    </row>
    <row r="1117" spans="1:10" ht="12.75">
      <c r="A1117" s="41" t="str">
        <f ca="1">IF(ISERROR(MATCH(E1117,Код_КВР,0)),"",INDIRECT(ADDRESS(MATCH(E1117,Код_КВР,0)+1,2,,,"КВР")))</f>
        <v>Субсидии бюджетным учреждениям на иные цели</v>
      </c>
      <c r="B1117" s="55" t="s">
        <v>153</v>
      </c>
      <c r="C1117" s="8" t="s">
        <v>237</v>
      </c>
      <c r="D1117" s="8" t="s">
        <v>209</v>
      </c>
      <c r="E1117" s="82">
        <v>612</v>
      </c>
      <c r="F1117" s="7">
        <f>'прил.5'!G245</f>
        <v>5880</v>
      </c>
      <c r="G1117" s="7">
        <f>'прил.5'!H245</f>
        <v>0</v>
      </c>
      <c r="H1117" s="43">
        <f t="shared" si="180"/>
        <v>5880</v>
      </c>
      <c r="I1117" s="7">
        <f>'прил.5'!J245</f>
        <v>-500</v>
      </c>
      <c r="J1117" s="43">
        <f aca="true" t="shared" si="189" ref="J1117:J1180">H1117+I1117</f>
        <v>5380</v>
      </c>
    </row>
    <row r="1118" spans="1:10" ht="33">
      <c r="A1118" s="41" t="str">
        <f ca="1">IF(ISERROR(MATCH(B1118,Код_КЦСР,0)),"",INDIRECT(ADDRESS(MATCH(B1118,Код_КЦСР,0)+1,2,,,"КЦСР")))</f>
        <v>Создание и организация деятельности многофункционального центра</v>
      </c>
      <c r="B1118" s="55" t="s">
        <v>155</v>
      </c>
      <c r="C1118" s="8"/>
      <c r="D1118" s="1"/>
      <c r="E1118" s="82"/>
      <c r="F1118" s="7">
        <f aca="true" t="shared" si="190" ref="F1118:I1122">F1119</f>
        <v>27857.9</v>
      </c>
      <c r="G1118" s="7">
        <f t="shared" si="190"/>
        <v>0</v>
      </c>
      <c r="H1118" s="43">
        <f t="shared" si="180"/>
        <v>27857.9</v>
      </c>
      <c r="I1118" s="7">
        <f t="shared" si="190"/>
        <v>0</v>
      </c>
      <c r="J1118" s="43">
        <f t="shared" si="189"/>
        <v>27857.9</v>
      </c>
    </row>
    <row r="1119" spans="1:10" ht="33">
      <c r="A1119" s="41" t="str">
        <f ca="1">IF(ISERROR(MATCH(B1119,Код_КЦСР,0)),"",INDIRECT(ADDRESS(MATCH(B1119,Код_КЦСР,0)+1,2,,,"КЦСР")))</f>
        <v>Создание и организация деятельности многофункционального центра</v>
      </c>
      <c r="B1119" s="55" t="s">
        <v>155</v>
      </c>
      <c r="C1119" s="8"/>
      <c r="D1119" s="1"/>
      <c r="E1119" s="82"/>
      <c r="F1119" s="7">
        <f t="shared" si="190"/>
        <v>27857.9</v>
      </c>
      <c r="G1119" s="7">
        <f t="shared" si="190"/>
        <v>0</v>
      </c>
      <c r="H1119" s="43">
        <f t="shared" si="180"/>
        <v>27857.9</v>
      </c>
      <c r="I1119" s="7">
        <f t="shared" si="190"/>
        <v>0</v>
      </c>
      <c r="J1119" s="43">
        <f t="shared" si="189"/>
        <v>27857.9</v>
      </c>
    </row>
    <row r="1120" spans="1:10" ht="12.75">
      <c r="A1120" s="41" t="str">
        <f ca="1">IF(ISERROR(MATCH(C1120,Код_Раздел,0)),"",INDIRECT(ADDRESS(MATCH(C1120,Код_Раздел,0)+1,2,,,"Раздел")))</f>
        <v>Общегосударственные  вопросы</v>
      </c>
      <c r="B1120" s="55" t="s">
        <v>155</v>
      </c>
      <c r="C1120" s="8" t="s">
        <v>234</v>
      </c>
      <c r="D1120" s="1"/>
      <c r="E1120" s="82"/>
      <c r="F1120" s="7">
        <f t="shared" si="190"/>
        <v>27857.9</v>
      </c>
      <c r="G1120" s="7">
        <f t="shared" si="190"/>
        <v>0</v>
      </c>
      <c r="H1120" s="43">
        <f t="shared" si="180"/>
        <v>27857.9</v>
      </c>
      <c r="I1120" s="7">
        <f t="shared" si="190"/>
        <v>0</v>
      </c>
      <c r="J1120" s="43">
        <f t="shared" si="189"/>
        <v>27857.9</v>
      </c>
    </row>
    <row r="1121" spans="1:10" ht="12.75">
      <c r="A1121" s="10" t="s">
        <v>258</v>
      </c>
      <c r="B1121" s="55" t="s">
        <v>155</v>
      </c>
      <c r="C1121" s="8" t="s">
        <v>234</v>
      </c>
      <c r="D1121" s="1" t="s">
        <v>211</v>
      </c>
      <c r="E1121" s="82"/>
      <c r="F1121" s="7">
        <f t="shared" si="190"/>
        <v>27857.9</v>
      </c>
      <c r="G1121" s="7">
        <f t="shared" si="190"/>
        <v>0</v>
      </c>
      <c r="H1121" s="43">
        <f t="shared" si="180"/>
        <v>27857.9</v>
      </c>
      <c r="I1121" s="7">
        <f t="shared" si="190"/>
        <v>0</v>
      </c>
      <c r="J1121" s="43">
        <f t="shared" si="189"/>
        <v>27857.9</v>
      </c>
    </row>
    <row r="1122" spans="1:10" ht="33">
      <c r="A1122" s="41" t="str">
        <f ca="1">IF(ISERROR(MATCH(E1122,Код_КВР,0)),"",INDIRECT(ADDRESS(MATCH(E1122,Код_КВР,0)+1,2,,,"КВР")))</f>
        <v>Предоставление субсидий бюджетным, автономным учреждениям и иным некоммерческим организациям</v>
      </c>
      <c r="B1122" s="55" t="s">
        <v>155</v>
      </c>
      <c r="C1122" s="8" t="s">
        <v>234</v>
      </c>
      <c r="D1122" s="1" t="s">
        <v>211</v>
      </c>
      <c r="E1122" s="82">
        <v>600</v>
      </c>
      <c r="F1122" s="7">
        <f t="shared" si="190"/>
        <v>27857.9</v>
      </c>
      <c r="G1122" s="7">
        <f t="shared" si="190"/>
        <v>0</v>
      </c>
      <c r="H1122" s="43">
        <f t="shared" si="180"/>
        <v>27857.9</v>
      </c>
      <c r="I1122" s="7">
        <f t="shared" si="190"/>
        <v>0</v>
      </c>
      <c r="J1122" s="43">
        <f t="shared" si="189"/>
        <v>27857.9</v>
      </c>
    </row>
    <row r="1123" spans="1:10" ht="12.75">
      <c r="A1123" s="41" t="str">
        <f ca="1">IF(ISERROR(MATCH(E1123,Код_КВР,0)),"",INDIRECT(ADDRESS(MATCH(E1123,Код_КВР,0)+1,2,,,"КВР")))</f>
        <v>Субсидии бюджетным учреждениям</v>
      </c>
      <c r="B1123" s="55" t="s">
        <v>155</v>
      </c>
      <c r="C1123" s="8" t="s">
        <v>234</v>
      </c>
      <c r="D1123" s="1" t="s">
        <v>211</v>
      </c>
      <c r="E1123" s="82">
        <v>610</v>
      </c>
      <c r="F1123" s="7">
        <f>SUM(F1124:F1125)</f>
        <v>27857.9</v>
      </c>
      <c r="G1123" s="7">
        <f>SUM(G1124:G1125)</f>
        <v>0</v>
      </c>
      <c r="H1123" s="43">
        <f t="shared" si="180"/>
        <v>27857.9</v>
      </c>
      <c r="I1123" s="7">
        <f>SUM(I1124:I1125)</f>
        <v>0</v>
      </c>
      <c r="J1123" s="43">
        <f t="shared" si="189"/>
        <v>27857.9</v>
      </c>
    </row>
    <row r="1124" spans="1:10" ht="49.5">
      <c r="A1124" s="41" t="str">
        <f ca="1">IF(ISERROR(MATCH(E1124,Код_КВР,0)),"",INDIRECT(ADDRESS(MATCH(E1124,Код_КВР,0)+1,2,,,"КВР")))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24" s="55" t="s">
        <v>155</v>
      </c>
      <c r="C1124" s="8" t="s">
        <v>234</v>
      </c>
      <c r="D1124" s="1" t="s">
        <v>211</v>
      </c>
      <c r="E1124" s="82">
        <v>611</v>
      </c>
      <c r="F1124" s="7">
        <f>'прил.5'!G127</f>
        <v>27757.9</v>
      </c>
      <c r="G1124" s="7">
        <f>'прил.5'!H127</f>
        <v>0</v>
      </c>
      <c r="H1124" s="43">
        <f t="shared" si="180"/>
        <v>27757.9</v>
      </c>
      <c r="I1124" s="7">
        <f>'прил.5'!J127</f>
        <v>0</v>
      </c>
      <c r="J1124" s="43">
        <f t="shared" si="189"/>
        <v>27757.9</v>
      </c>
    </row>
    <row r="1125" spans="1:10" ht="12.75">
      <c r="A1125" s="41" t="str">
        <f ca="1">IF(ISERROR(MATCH(E1125,Код_КВР,0)),"",INDIRECT(ADDRESS(MATCH(E1125,Код_КВР,0)+1,2,,,"КВР")))</f>
        <v>Субсидии бюджетным учреждениям на иные цели</v>
      </c>
      <c r="B1125" s="55" t="s">
        <v>155</v>
      </c>
      <c r="C1125" s="8" t="s">
        <v>234</v>
      </c>
      <c r="D1125" s="1" t="s">
        <v>211</v>
      </c>
      <c r="E1125" s="82">
        <v>612</v>
      </c>
      <c r="F1125" s="7">
        <f>'прил.5'!G128</f>
        <v>100</v>
      </c>
      <c r="G1125" s="7">
        <f>'прил.5'!H128</f>
        <v>0</v>
      </c>
      <c r="H1125" s="43">
        <f aca="true" t="shared" si="191" ref="H1125:H1188">F1125+G1125</f>
        <v>100</v>
      </c>
      <c r="I1125" s="7">
        <f>'прил.5'!J128</f>
        <v>0</v>
      </c>
      <c r="J1125" s="43">
        <f t="shared" si="189"/>
        <v>100</v>
      </c>
    </row>
    <row r="1126" spans="1:10" ht="33">
      <c r="A1126" s="41" t="str">
        <f ca="1">IF(ISERROR(MATCH(B1126,Код_КЦСР,0)),"",INDIRECT(ADDRESS(MATCH(B1126,Код_КЦСР,0)+1,2,,,"КЦСР")))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1126" s="55" t="s">
        <v>157</v>
      </c>
      <c r="C1126" s="8"/>
      <c r="D1126" s="1"/>
      <c r="E1126" s="82"/>
      <c r="F1126" s="7">
        <f>F1127+F1133+F1144+F1150+F1156+F1168</f>
        <v>46053.3</v>
      </c>
      <c r="G1126" s="7">
        <f>G1127+G1133+G1144+G1150+G1156+G1168</f>
        <v>0</v>
      </c>
      <c r="H1126" s="43">
        <f t="shared" si="191"/>
        <v>46053.3</v>
      </c>
      <c r="I1126" s="7">
        <f>I1127+I1133+I1144+I1150+I1156+I1168</f>
        <v>134</v>
      </c>
      <c r="J1126" s="43">
        <f t="shared" si="189"/>
        <v>46187.3</v>
      </c>
    </row>
    <row r="1127" spans="1:10" ht="33">
      <c r="A1127" s="41" t="str">
        <f ca="1">IF(ISERROR(MATCH(B1127,Код_КЦСР,0)),"",INDIRECT(ADDRESS(MATCH(B1127,Код_КЦСР,0)+1,2,,,"КЦСР")))</f>
        <v>Создание системы территориального общественного самоуправления</v>
      </c>
      <c r="B1127" s="55" t="s">
        <v>159</v>
      </c>
      <c r="C1127" s="8"/>
      <c r="D1127" s="1"/>
      <c r="E1127" s="82"/>
      <c r="F1127" s="7">
        <f aca="true" t="shared" si="192" ref="F1127:I1131">F1128</f>
        <v>72</v>
      </c>
      <c r="G1127" s="7">
        <f t="shared" si="192"/>
        <v>0</v>
      </c>
      <c r="H1127" s="43">
        <f t="shared" si="191"/>
        <v>72</v>
      </c>
      <c r="I1127" s="7">
        <f t="shared" si="192"/>
        <v>0</v>
      </c>
      <c r="J1127" s="43">
        <f t="shared" si="189"/>
        <v>72</v>
      </c>
    </row>
    <row r="1128" spans="1:10" ht="12.75">
      <c r="A1128" s="41" t="str">
        <f ca="1">IF(ISERROR(MATCH(C1128,Код_Раздел,0)),"",INDIRECT(ADDRESS(MATCH(C1128,Код_Раздел,0)+1,2,,,"Раздел")))</f>
        <v>Общегосударственные  вопросы</v>
      </c>
      <c r="B1128" s="55" t="s">
        <v>159</v>
      </c>
      <c r="C1128" s="8" t="s">
        <v>234</v>
      </c>
      <c r="D1128" s="1"/>
      <c r="E1128" s="82"/>
      <c r="F1128" s="7">
        <f t="shared" si="192"/>
        <v>72</v>
      </c>
      <c r="G1128" s="7">
        <f t="shared" si="192"/>
        <v>0</v>
      </c>
      <c r="H1128" s="43">
        <f t="shared" si="191"/>
        <v>72</v>
      </c>
      <c r="I1128" s="7">
        <f t="shared" si="192"/>
        <v>0</v>
      </c>
      <c r="J1128" s="43">
        <f t="shared" si="189"/>
        <v>72</v>
      </c>
    </row>
    <row r="1129" spans="1:10" ht="12.75">
      <c r="A1129" s="10" t="s">
        <v>258</v>
      </c>
      <c r="B1129" s="55" t="s">
        <v>159</v>
      </c>
      <c r="C1129" s="8" t="s">
        <v>234</v>
      </c>
      <c r="D1129" s="1" t="s">
        <v>211</v>
      </c>
      <c r="E1129" s="82"/>
      <c r="F1129" s="7">
        <f t="shared" si="192"/>
        <v>72</v>
      </c>
      <c r="G1129" s="7">
        <f t="shared" si="192"/>
        <v>0</v>
      </c>
      <c r="H1129" s="43">
        <f t="shared" si="191"/>
        <v>72</v>
      </c>
      <c r="I1129" s="7">
        <f t="shared" si="192"/>
        <v>0</v>
      </c>
      <c r="J1129" s="43">
        <f t="shared" si="189"/>
        <v>72</v>
      </c>
    </row>
    <row r="1130" spans="1:10" ht="12.75">
      <c r="A1130" s="41" t="str">
        <f ca="1">IF(ISERROR(MATCH(E1130,Код_КВР,0)),"",INDIRECT(ADDRESS(MATCH(E1130,Код_КВР,0)+1,2,,,"КВР")))</f>
        <v>Закупка товаров, работ и услуг для муниципальных нужд</v>
      </c>
      <c r="B1130" s="55" t="s">
        <v>159</v>
      </c>
      <c r="C1130" s="8" t="s">
        <v>234</v>
      </c>
      <c r="D1130" s="1" t="s">
        <v>211</v>
      </c>
      <c r="E1130" s="82">
        <v>200</v>
      </c>
      <c r="F1130" s="7">
        <f t="shared" si="192"/>
        <v>72</v>
      </c>
      <c r="G1130" s="7">
        <f t="shared" si="192"/>
        <v>0</v>
      </c>
      <c r="H1130" s="43">
        <f t="shared" si="191"/>
        <v>72</v>
      </c>
      <c r="I1130" s="7">
        <f t="shared" si="192"/>
        <v>0</v>
      </c>
      <c r="J1130" s="43">
        <f t="shared" si="189"/>
        <v>72</v>
      </c>
    </row>
    <row r="1131" spans="1:10" ht="33">
      <c r="A1131" s="41" t="str">
        <f ca="1">IF(ISERROR(MATCH(E1131,Код_КВР,0)),"",INDIRECT(ADDRESS(MATCH(E1131,Код_КВР,0)+1,2,,,"КВР")))</f>
        <v>Иные закупки товаров, работ и услуг для обеспечения муниципальных нужд</v>
      </c>
      <c r="B1131" s="55" t="s">
        <v>159</v>
      </c>
      <c r="C1131" s="8" t="s">
        <v>234</v>
      </c>
      <c r="D1131" s="1" t="s">
        <v>211</v>
      </c>
      <c r="E1131" s="82">
        <v>240</v>
      </c>
      <c r="F1131" s="7">
        <f t="shared" si="192"/>
        <v>72</v>
      </c>
      <c r="G1131" s="7">
        <f t="shared" si="192"/>
        <v>0</v>
      </c>
      <c r="H1131" s="43">
        <f t="shared" si="191"/>
        <v>72</v>
      </c>
      <c r="I1131" s="7">
        <f t="shared" si="192"/>
        <v>0</v>
      </c>
      <c r="J1131" s="43">
        <f t="shared" si="189"/>
        <v>72</v>
      </c>
    </row>
    <row r="1132" spans="1:10" ht="33">
      <c r="A1132" s="41" t="str">
        <f ca="1">IF(ISERROR(MATCH(E1132,Код_КВР,0)),"",INDIRECT(ADDRESS(MATCH(E1132,Код_КВР,0)+1,2,,,"КВР")))</f>
        <v xml:space="preserve">Прочая закупка товаров, работ и услуг для обеспечения муниципальных нужд         </v>
      </c>
      <c r="B1132" s="55" t="s">
        <v>159</v>
      </c>
      <c r="C1132" s="8" t="s">
        <v>234</v>
      </c>
      <c r="D1132" s="1" t="s">
        <v>211</v>
      </c>
      <c r="E1132" s="82">
        <v>244</v>
      </c>
      <c r="F1132" s="7">
        <f>'прил.5'!G133</f>
        <v>72</v>
      </c>
      <c r="G1132" s="7">
        <f>'прил.5'!H133</f>
        <v>0</v>
      </c>
      <c r="H1132" s="43">
        <f t="shared" si="191"/>
        <v>72</v>
      </c>
      <c r="I1132" s="7">
        <f>'прил.5'!J133</f>
        <v>0</v>
      </c>
      <c r="J1132" s="43">
        <f t="shared" si="189"/>
        <v>72</v>
      </c>
    </row>
    <row r="1133" spans="1:10" ht="33">
      <c r="A1133" s="41" t="str">
        <f ca="1">IF(ISERROR(MATCH(B1133,Код_КЦСР,0)),"",INDIRECT(ADDRESS(MATCH(B1133,Код_КЦСР,0)+1,2,,,"КЦСР")))</f>
        <v>Проведение мероприятий по формированию благоприятного имиджа города</v>
      </c>
      <c r="B1133" s="55" t="s">
        <v>161</v>
      </c>
      <c r="C1133" s="8"/>
      <c r="D1133" s="1"/>
      <c r="E1133" s="82"/>
      <c r="F1133" s="7">
        <f>F1134+F1139</f>
        <v>495.7</v>
      </c>
      <c r="G1133" s="7">
        <f>G1134+G1139</f>
        <v>0</v>
      </c>
      <c r="H1133" s="43">
        <f t="shared" si="191"/>
        <v>495.7</v>
      </c>
      <c r="I1133" s="7">
        <f>I1134+I1139</f>
        <v>0</v>
      </c>
      <c r="J1133" s="43">
        <f t="shared" si="189"/>
        <v>495.7</v>
      </c>
    </row>
    <row r="1134" spans="1:10" ht="12.75">
      <c r="A1134" s="41" t="str">
        <f ca="1">IF(ISERROR(MATCH(C1134,Код_Раздел,0)),"",INDIRECT(ADDRESS(MATCH(C1134,Код_Раздел,0)+1,2,,,"Раздел")))</f>
        <v>Общегосударственные  вопросы</v>
      </c>
      <c r="B1134" s="55" t="s">
        <v>161</v>
      </c>
      <c r="C1134" s="8" t="s">
        <v>234</v>
      </c>
      <c r="D1134" s="1"/>
      <c r="E1134" s="82"/>
      <c r="F1134" s="7">
        <f aca="true" t="shared" si="193" ref="F1134:I1137">F1135</f>
        <v>411.5</v>
      </c>
      <c r="G1134" s="7">
        <f t="shared" si="193"/>
        <v>0</v>
      </c>
      <c r="H1134" s="43">
        <f t="shared" si="191"/>
        <v>411.5</v>
      </c>
      <c r="I1134" s="7">
        <f t="shared" si="193"/>
        <v>0</v>
      </c>
      <c r="J1134" s="43">
        <f t="shared" si="189"/>
        <v>411.5</v>
      </c>
    </row>
    <row r="1135" spans="1:10" ht="12.75">
      <c r="A1135" s="10" t="s">
        <v>258</v>
      </c>
      <c r="B1135" s="55" t="s">
        <v>161</v>
      </c>
      <c r="C1135" s="8" t="s">
        <v>234</v>
      </c>
      <c r="D1135" s="1" t="s">
        <v>211</v>
      </c>
      <c r="E1135" s="82"/>
      <c r="F1135" s="7">
        <f t="shared" si="193"/>
        <v>411.5</v>
      </c>
      <c r="G1135" s="7">
        <f t="shared" si="193"/>
        <v>0</v>
      </c>
      <c r="H1135" s="43">
        <f t="shared" si="191"/>
        <v>411.5</v>
      </c>
      <c r="I1135" s="7">
        <f t="shared" si="193"/>
        <v>0</v>
      </c>
      <c r="J1135" s="43">
        <f t="shared" si="189"/>
        <v>411.5</v>
      </c>
    </row>
    <row r="1136" spans="1:10" ht="12.75">
      <c r="A1136" s="41" t="str">
        <f ca="1">IF(ISERROR(MATCH(E1136,Код_КВР,0)),"",INDIRECT(ADDRESS(MATCH(E1136,Код_КВР,0)+1,2,,,"КВР")))</f>
        <v>Закупка товаров, работ и услуг для муниципальных нужд</v>
      </c>
      <c r="B1136" s="55" t="s">
        <v>161</v>
      </c>
      <c r="C1136" s="8" t="s">
        <v>234</v>
      </c>
      <c r="D1136" s="1" t="s">
        <v>211</v>
      </c>
      <c r="E1136" s="82">
        <v>200</v>
      </c>
      <c r="F1136" s="7">
        <f t="shared" si="193"/>
        <v>411.5</v>
      </c>
      <c r="G1136" s="7">
        <f t="shared" si="193"/>
        <v>0</v>
      </c>
      <c r="H1136" s="43">
        <f t="shared" si="191"/>
        <v>411.5</v>
      </c>
      <c r="I1136" s="7">
        <f t="shared" si="193"/>
        <v>0</v>
      </c>
      <c r="J1136" s="43">
        <f t="shared" si="189"/>
        <v>411.5</v>
      </c>
    </row>
    <row r="1137" spans="1:10" ht="33">
      <c r="A1137" s="41" t="str">
        <f ca="1">IF(ISERROR(MATCH(E1137,Код_КВР,0)),"",INDIRECT(ADDRESS(MATCH(E1137,Код_КВР,0)+1,2,,,"КВР")))</f>
        <v>Иные закупки товаров, работ и услуг для обеспечения муниципальных нужд</v>
      </c>
      <c r="B1137" s="55" t="s">
        <v>161</v>
      </c>
      <c r="C1137" s="8" t="s">
        <v>234</v>
      </c>
      <c r="D1137" s="1" t="s">
        <v>211</v>
      </c>
      <c r="E1137" s="82">
        <v>240</v>
      </c>
      <c r="F1137" s="7">
        <f t="shared" si="193"/>
        <v>411.5</v>
      </c>
      <c r="G1137" s="7">
        <f t="shared" si="193"/>
        <v>0</v>
      </c>
      <c r="H1137" s="43">
        <f t="shared" si="191"/>
        <v>411.5</v>
      </c>
      <c r="I1137" s="7">
        <f t="shared" si="193"/>
        <v>0</v>
      </c>
      <c r="J1137" s="43">
        <f t="shared" si="189"/>
        <v>411.5</v>
      </c>
    </row>
    <row r="1138" spans="1:10" ht="33">
      <c r="A1138" s="41" t="str">
        <f ca="1">IF(ISERROR(MATCH(E1138,Код_КВР,0)),"",INDIRECT(ADDRESS(MATCH(E1138,Код_КВР,0)+1,2,,,"КВР")))</f>
        <v xml:space="preserve">Прочая закупка товаров, работ и услуг для обеспечения муниципальных нужд         </v>
      </c>
      <c r="B1138" s="55" t="s">
        <v>161</v>
      </c>
      <c r="C1138" s="8" t="s">
        <v>234</v>
      </c>
      <c r="D1138" s="1" t="s">
        <v>211</v>
      </c>
      <c r="E1138" s="82">
        <v>244</v>
      </c>
      <c r="F1138" s="7">
        <f>'прил.5'!G137</f>
        <v>411.5</v>
      </c>
      <c r="G1138" s="7">
        <f>'прил.5'!H137</f>
        <v>0</v>
      </c>
      <c r="H1138" s="43">
        <f t="shared" si="191"/>
        <v>411.5</v>
      </c>
      <c r="I1138" s="7">
        <f>'прил.5'!J137</f>
        <v>0</v>
      </c>
      <c r="J1138" s="43">
        <f t="shared" si="189"/>
        <v>411.5</v>
      </c>
    </row>
    <row r="1139" spans="1:10" ht="12.75">
      <c r="A1139" s="41" t="str">
        <f ca="1">IF(ISERROR(MATCH(C1139,Код_Раздел,0)),"",INDIRECT(ADDRESS(MATCH(C1139,Код_Раздел,0)+1,2,,,"Раздел")))</f>
        <v>Жилищно-коммунальное хозяйство</v>
      </c>
      <c r="B1139" s="55" t="s">
        <v>161</v>
      </c>
      <c r="C1139" s="8" t="s">
        <v>242</v>
      </c>
      <c r="D1139" s="1"/>
      <c r="E1139" s="82"/>
      <c r="F1139" s="7">
        <f aca="true" t="shared" si="194" ref="F1139:I1142">F1140</f>
        <v>84.2</v>
      </c>
      <c r="G1139" s="7">
        <f t="shared" si="194"/>
        <v>0</v>
      </c>
      <c r="H1139" s="43">
        <f t="shared" si="191"/>
        <v>84.2</v>
      </c>
      <c r="I1139" s="7">
        <f t="shared" si="194"/>
        <v>0</v>
      </c>
      <c r="J1139" s="43">
        <f t="shared" si="189"/>
        <v>84.2</v>
      </c>
    </row>
    <row r="1140" spans="1:10" ht="12.75">
      <c r="A1140" s="13" t="s">
        <v>273</v>
      </c>
      <c r="B1140" s="55" t="s">
        <v>161</v>
      </c>
      <c r="C1140" s="8" t="s">
        <v>242</v>
      </c>
      <c r="D1140" s="8" t="s">
        <v>236</v>
      </c>
      <c r="E1140" s="82"/>
      <c r="F1140" s="7">
        <f t="shared" si="194"/>
        <v>84.2</v>
      </c>
      <c r="G1140" s="7">
        <f t="shared" si="194"/>
        <v>0</v>
      </c>
      <c r="H1140" s="43">
        <f t="shared" si="191"/>
        <v>84.2</v>
      </c>
      <c r="I1140" s="7">
        <f t="shared" si="194"/>
        <v>0</v>
      </c>
      <c r="J1140" s="43">
        <f t="shared" si="189"/>
        <v>84.2</v>
      </c>
    </row>
    <row r="1141" spans="1:10" ht="12.75">
      <c r="A1141" s="41" t="str">
        <f ca="1">IF(ISERROR(MATCH(E1141,Код_КВР,0)),"",INDIRECT(ADDRESS(MATCH(E1141,Код_КВР,0)+1,2,,,"КВР")))</f>
        <v>Закупка товаров, работ и услуг для муниципальных нужд</v>
      </c>
      <c r="B1141" s="55" t="s">
        <v>161</v>
      </c>
      <c r="C1141" s="8" t="s">
        <v>242</v>
      </c>
      <c r="D1141" s="8" t="s">
        <v>236</v>
      </c>
      <c r="E1141" s="82">
        <v>200</v>
      </c>
      <c r="F1141" s="7">
        <f t="shared" si="194"/>
        <v>84.2</v>
      </c>
      <c r="G1141" s="7">
        <f t="shared" si="194"/>
        <v>0</v>
      </c>
      <c r="H1141" s="43">
        <f t="shared" si="191"/>
        <v>84.2</v>
      </c>
      <c r="I1141" s="7">
        <f t="shared" si="194"/>
        <v>0</v>
      </c>
      <c r="J1141" s="43">
        <f t="shared" si="189"/>
        <v>84.2</v>
      </c>
    </row>
    <row r="1142" spans="1:10" ht="33">
      <c r="A1142" s="41" t="str">
        <f ca="1">IF(ISERROR(MATCH(E1142,Код_КВР,0)),"",INDIRECT(ADDRESS(MATCH(E1142,Код_КВР,0)+1,2,,,"КВР")))</f>
        <v>Иные закупки товаров, работ и услуг для обеспечения муниципальных нужд</v>
      </c>
      <c r="B1142" s="55" t="s">
        <v>161</v>
      </c>
      <c r="C1142" s="8" t="s">
        <v>242</v>
      </c>
      <c r="D1142" s="8" t="s">
        <v>236</v>
      </c>
      <c r="E1142" s="82">
        <v>240</v>
      </c>
      <c r="F1142" s="7">
        <f t="shared" si="194"/>
        <v>84.2</v>
      </c>
      <c r="G1142" s="7">
        <f t="shared" si="194"/>
        <v>0</v>
      </c>
      <c r="H1142" s="43">
        <f t="shared" si="191"/>
        <v>84.2</v>
      </c>
      <c r="I1142" s="7">
        <f t="shared" si="194"/>
        <v>0</v>
      </c>
      <c r="J1142" s="43">
        <f t="shared" si="189"/>
        <v>84.2</v>
      </c>
    </row>
    <row r="1143" spans="1:10" ht="33">
      <c r="A1143" s="41" t="str">
        <f ca="1">IF(ISERROR(MATCH(E1143,Код_КВР,0)),"",INDIRECT(ADDRESS(MATCH(E1143,Код_КВР,0)+1,2,,,"КВР")))</f>
        <v xml:space="preserve">Прочая закупка товаров, работ и услуг для обеспечения муниципальных нужд         </v>
      </c>
      <c r="B1143" s="55" t="s">
        <v>161</v>
      </c>
      <c r="C1143" s="8" t="s">
        <v>242</v>
      </c>
      <c r="D1143" s="8" t="s">
        <v>236</v>
      </c>
      <c r="E1143" s="82">
        <v>244</v>
      </c>
      <c r="F1143" s="7">
        <f>'прил.5'!G458</f>
        <v>84.2</v>
      </c>
      <c r="G1143" s="7">
        <f>'прил.5'!H458</f>
        <v>0</v>
      </c>
      <c r="H1143" s="43">
        <f t="shared" si="191"/>
        <v>84.2</v>
      </c>
      <c r="I1143" s="7">
        <f>'прил.5'!J458</f>
        <v>0</v>
      </c>
      <c r="J1143" s="43">
        <f t="shared" si="189"/>
        <v>84.2</v>
      </c>
    </row>
    <row r="1144" spans="1:10" ht="33">
      <c r="A1144" s="41" t="str">
        <f ca="1">IF(ISERROR(MATCH(B1144,Код_КЦСР,0)),"",INDIRECT(ADDRESS(MATCH(B1144,Код_КЦСР,0)+1,2,,,"КЦСР")))</f>
        <v>Формирование презентационных пакетов, включая папки и открытки</v>
      </c>
      <c r="B1144" s="55" t="s">
        <v>163</v>
      </c>
      <c r="C1144" s="8"/>
      <c r="D1144" s="1"/>
      <c r="E1144" s="82"/>
      <c r="F1144" s="7">
        <f aca="true" t="shared" si="195" ref="F1144:I1148">F1145</f>
        <v>720</v>
      </c>
      <c r="G1144" s="7">
        <f t="shared" si="195"/>
        <v>0</v>
      </c>
      <c r="H1144" s="43">
        <f t="shared" si="191"/>
        <v>720</v>
      </c>
      <c r="I1144" s="7">
        <f t="shared" si="195"/>
        <v>0</v>
      </c>
      <c r="J1144" s="43">
        <f t="shared" si="189"/>
        <v>720</v>
      </c>
    </row>
    <row r="1145" spans="1:10" ht="12.75">
      <c r="A1145" s="41" t="str">
        <f ca="1">IF(ISERROR(MATCH(C1145,Код_Раздел,0)),"",INDIRECT(ADDRESS(MATCH(C1145,Код_Раздел,0)+1,2,,,"Раздел")))</f>
        <v>Общегосударственные  вопросы</v>
      </c>
      <c r="B1145" s="55" t="s">
        <v>163</v>
      </c>
      <c r="C1145" s="8" t="s">
        <v>234</v>
      </c>
      <c r="D1145" s="1"/>
      <c r="E1145" s="82"/>
      <c r="F1145" s="7">
        <f t="shared" si="195"/>
        <v>720</v>
      </c>
      <c r="G1145" s="7">
        <f t="shared" si="195"/>
        <v>0</v>
      </c>
      <c r="H1145" s="43">
        <f t="shared" si="191"/>
        <v>720</v>
      </c>
      <c r="I1145" s="7">
        <f t="shared" si="195"/>
        <v>0</v>
      </c>
      <c r="J1145" s="43">
        <f t="shared" si="189"/>
        <v>720</v>
      </c>
    </row>
    <row r="1146" spans="1:10" ht="12.75">
      <c r="A1146" s="10" t="s">
        <v>258</v>
      </c>
      <c r="B1146" s="55" t="s">
        <v>163</v>
      </c>
      <c r="C1146" s="8" t="s">
        <v>234</v>
      </c>
      <c r="D1146" s="1" t="s">
        <v>211</v>
      </c>
      <c r="E1146" s="82"/>
      <c r="F1146" s="7">
        <f t="shared" si="195"/>
        <v>720</v>
      </c>
      <c r="G1146" s="7">
        <f t="shared" si="195"/>
        <v>0</v>
      </c>
      <c r="H1146" s="43">
        <f t="shared" si="191"/>
        <v>720</v>
      </c>
      <c r="I1146" s="7">
        <f t="shared" si="195"/>
        <v>0</v>
      </c>
      <c r="J1146" s="43">
        <f t="shared" si="189"/>
        <v>720</v>
      </c>
    </row>
    <row r="1147" spans="1:10" ht="12.75">
      <c r="A1147" s="41" t="str">
        <f ca="1">IF(ISERROR(MATCH(E1147,Код_КВР,0)),"",INDIRECT(ADDRESS(MATCH(E1147,Код_КВР,0)+1,2,,,"КВР")))</f>
        <v>Закупка товаров, работ и услуг для муниципальных нужд</v>
      </c>
      <c r="B1147" s="55" t="s">
        <v>163</v>
      </c>
      <c r="C1147" s="8" t="s">
        <v>234</v>
      </c>
      <c r="D1147" s="1" t="s">
        <v>211</v>
      </c>
      <c r="E1147" s="82">
        <v>200</v>
      </c>
      <c r="F1147" s="7">
        <f t="shared" si="195"/>
        <v>720</v>
      </c>
      <c r="G1147" s="7">
        <f t="shared" si="195"/>
        <v>0</v>
      </c>
      <c r="H1147" s="43">
        <f t="shared" si="191"/>
        <v>720</v>
      </c>
      <c r="I1147" s="7">
        <f t="shared" si="195"/>
        <v>0</v>
      </c>
      <c r="J1147" s="43">
        <f t="shared" si="189"/>
        <v>720</v>
      </c>
    </row>
    <row r="1148" spans="1:10" ht="33">
      <c r="A1148" s="41" t="str">
        <f ca="1">IF(ISERROR(MATCH(E1148,Код_КВР,0)),"",INDIRECT(ADDRESS(MATCH(E1148,Код_КВР,0)+1,2,,,"КВР")))</f>
        <v>Иные закупки товаров, работ и услуг для обеспечения муниципальных нужд</v>
      </c>
      <c r="B1148" s="55" t="s">
        <v>163</v>
      </c>
      <c r="C1148" s="8" t="s">
        <v>234</v>
      </c>
      <c r="D1148" s="1" t="s">
        <v>211</v>
      </c>
      <c r="E1148" s="82">
        <v>240</v>
      </c>
      <c r="F1148" s="7">
        <f t="shared" si="195"/>
        <v>720</v>
      </c>
      <c r="G1148" s="7">
        <f t="shared" si="195"/>
        <v>0</v>
      </c>
      <c r="H1148" s="43">
        <f t="shared" si="191"/>
        <v>720</v>
      </c>
      <c r="I1148" s="7">
        <f t="shared" si="195"/>
        <v>0</v>
      </c>
      <c r="J1148" s="43">
        <f t="shared" si="189"/>
        <v>720</v>
      </c>
    </row>
    <row r="1149" spans="1:10" ht="33">
      <c r="A1149" s="41" t="str">
        <f ca="1">IF(ISERROR(MATCH(E1149,Код_КВР,0)),"",INDIRECT(ADDRESS(MATCH(E1149,Код_КВР,0)+1,2,,,"КВР")))</f>
        <v xml:space="preserve">Прочая закупка товаров, работ и услуг для обеспечения муниципальных нужд         </v>
      </c>
      <c r="B1149" s="55" t="s">
        <v>163</v>
      </c>
      <c r="C1149" s="8" t="s">
        <v>234</v>
      </c>
      <c r="D1149" s="1" t="s">
        <v>211</v>
      </c>
      <c r="E1149" s="82">
        <v>244</v>
      </c>
      <c r="F1149" s="7">
        <f>'прил.5'!G141</f>
        <v>720</v>
      </c>
      <c r="G1149" s="7">
        <f>'прил.5'!H141</f>
        <v>0</v>
      </c>
      <c r="H1149" s="43">
        <f t="shared" si="191"/>
        <v>720</v>
      </c>
      <c r="I1149" s="7">
        <f>'прил.5'!J141</f>
        <v>0</v>
      </c>
      <c r="J1149" s="43">
        <f t="shared" si="189"/>
        <v>720</v>
      </c>
    </row>
    <row r="1150" spans="1:10" ht="12.75">
      <c r="A1150" s="41" t="str">
        <f ca="1">IF(ISERROR(MATCH(B1150,Код_КЦСР,0)),"",INDIRECT(ADDRESS(MATCH(B1150,Код_КЦСР,0)+1,2,,,"КЦСР")))</f>
        <v>Оплата членских взносов в союзы и ассоциации</v>
      </c>
      <c r="B1150" s="55" t="s">
        <v>165</v>
      </c>
      <c r="C1150" s="8"/>
      <c r="D1150" s="1"/>
      <c r="E1150" s="82"/>
      <c r="F1150" s="7">
        <f aca="true" t="shared" si="196" ref="F1150:I1154">F1151</f>
        <v>479.7</v>
      </c>
      <c r="G1150" s="7">
        <f t="shared" si="196"/>
        <v>0</v>
      </c>
      <c r="H1150" s="43">
        <f t="shared" si="191"/>
        <v>479.7</v>
      </c>
      <c r="I1150" s="7">
        <f t="shared" si="196"/>
        <v>0</v>
      </c>
      <c r="J1150" s="43">
        <f t="shared" si="189"/>
        <v>479.7</v>
      </c>
    </row>
    <row r="1151" spans="1:10" ht="12.75">
      <c r="A1151" s="41" t="str">
        <f ca="1">IF(ISERROR(MATCH(C1151,Код_Раздел,0)),"",INDIRECT(ADDRESS(MATCH(C1151,Код_Раздел,0)+1,2,,,"Раздел")))</f>
        <v>Общегосударственные  вопросы</v>
      </c>
      <c r="B1151" s="55" t="s">
        <v>165</v>
      </c>
      <c r="C1151" s="8" t="s">
        <v>234</v>
      </c>
      <c r="D1151" s="1"/>
      <c r="E1151" s="82"/>
      <c r="F1151" s="7">
        <f t="shared" si="196"/>
        <v>479.7</v>
      </c>
      <c r="G1151" s="7">
        <f t="shared" si="196"/>
        <v>0</v>
      </c>
      <c r="H1151" s="43">
        <f t="shared" si="191"/>
        <v>479.7</v>
      </c>
      <c r="I1151" s="7">
        <f t="shared" si="196"/>
        <v>0</v>
      </c>
      <c r="J1151" s="43">
        <f t="shared" si="189"/>
        <v>479.7</v>
      </c>
    </row>
    <row r="1152" spans="1:10" ht="12.75">
      <c r="A1152" s="10" t="s">
        <v>258</v>
      </c>
      <c r="B1152" s="55" t="s">
        <v>165</v>
      </c>
      <c r="C1152" s="8" t="s">
        <v>234</v>
      </c>
      <c r="D1152" s="1" t="s">
        <v>211</v>
      </c>
      <c r="E1152" s="82"/>
      <c r="F1152" s="7">
        <f t="shared" si="196"/>
        <v>479.7</v>
      </c>
      <c r="G1152" s="7">
        <f t="shared" si="196"/>
        <v>0</v>
      </c>
      <c r="H1152" s="43">
        <f t="shared" si="191"/>
        <v>479.7</v>
      </c>
      <c r="I1152" s="7">
        <f t="shared" si="196"/>
        <v>0</v>
      </c>
      <c r="J1152" s="43">
        <f t="shared" si="189"/>
        <v>479.7</v>
      </c>
    </row>
    <row r="1153" spans="1:10" ht="12.75">
      <c r="A1153" s="41" t="str">
        <f ca="1">IF(ISERROR(MATCH(E1153,Код_КВР,0)),"",INDIRECT(ADDRESS(MATCH(E1153,Код_КВР,0)+1,2,,,"КВР")))</f>
        <v>Иные бюджетные ассигнования</v>
      </c>
      <c r="B1153" s="55" t="s">
        <v>165</v>
      </c>
      <c r="C1153" s="8" t="s">
        <v>234</v>
      </c>
      <c r="D1153" s="1" t="s">
        <v>211</v>
      </c>
      <c r="E1153" s="82">
        <v>800</v>
      </c>
      <c r="F1153" s="7">
        <f t="shared" si="196"/>
        <v>479.7</v>
      </c>
      <c r="G1153" s="7">
        <f t="shared" si="196"/>
        <v>0</v>
      </c>
      <c r="H1153" s="43">
        <f t="shared" si="191"/>
        <v>479.7</v>
      </c>
      <c r="I1153" s="7">
        <f t="shared" si="196"/>
        <v>0</v>
      </c>
      <c r="J1153" s="43">
        <f t="shared" si="189"/>
        <v>479.7</v>
      </c>
    </row>
    <row r="1154" spans="1:10" ht="12.75">
      <c r="A1154" s="41" t="str">
        <f ca="1">IF(ISERROR(MATCH(E1154,Код_КВР,0)),"",INDIRECT(ADDRESS(MATCH(E1154,Код_КВР,0)+1,2,,,"КВР")))</f>
        <v>Уплата налогов, сборов и иных платежей</v>
      </c>
      <c r="B1154" s="55" t="s">
        <v>165</v>
      </c>
      <c r="C1154" s="8" t="s">
        <v>234</v>
      </c>
      <c r="D1154" s="1" t="s">
        <v>211</v>
      </c>
      <c r="E1154" s="82">
        <v>850</v>
      </c>
      <c r="F1154" s="7">
        <f t="shared" si="196"/>
        <v>479.7</v>
      </c>
      <c r="G1154" s="7">
        <f t="shared" si="196"/>
        <v>0</v>
      </c>
      <c r="H1154" s="43">
        <f t="shared" si="191"/>
        <v>479.7</v>
      </c>
      <c r="I1154" s="7">
        <f t="shared" si="196"/>
        <v>0</v>
      </c>
      <c r="J1154" s="43">
        <f t="shared" si="189"/>
        <v>479.7</v>
      </c>
    </row>
    <row r="1155" spans="1:10" ht="12.75">
      <c r="A1155" s="41" t="str">
        <f ca="1">IF(ISERROR(MATCH(E1155,Код_КВР,0)),"",INDIRECT(ADDRESS(MATCH(E1155,Код_КВР,0)+1,2,,,"КВР")))</f>
        <v>Уплата прочих налогов, сборов и иных платежей</v>
      </c>
      <c r="B1155" s="55" t="s">
        <v>165</v>
      </c>
      <c r="C1155" s="8" t="s">
        <v>234</v>
      </c>
      <c r="D1155" s="1" t="s">
        <v>211</v>
      </c>
      <c r="E1155" s="82">
        <v>852</v>
      </c>
      <c r="F1155" s="7">
        <f>'прил.5'!G145</f>
        <v>479.7</v>
      </c>
      <c r="G1155" s="7">
        <f>'прил.5'!H145</f>
        <v>0</v>
      </c>
      <c r="H1155" s="43">
        <f t="shared" si="191"/>
        <v>479.7</v>
      </c>
      <c r="I1155" s="7">
        <f>'прил.5'!J145</f>
        <v>0</v>
      </c>
      <c r="J1155" s="43">
        <f t="shared" si="189"/>
        <v>479.7</v>
      </c>
    </row>
    <row r="1156" spans="1:10" ht="49.5">
      <c r="A1156" s="41" t="str">
        <f ca="1">IF(ISERROR(MATCH(B1156,Код_КЦСР,0)),"",INDIRECT(ADDRESS(MATCH(B1156,Код_КЦСР,0)+1,2,,,"КЦСР")))</f>
        <v>Обеспечение информирования населения о деятельности органов местного самоуправления, органов мэрии Череповца и актуальных вопросах городской жизнедеятельности</v>
      </c>
      <c r="B1156" s="55" t="s">
        <v>167</v>
      </c>
      <c r="C1156" s="8"/>
      <c r="D1156" s="1"/>
      <c r="E1156" s="82"/>
      <c r="F1156" s="7">
        <f>F1157</f>
        <v>23381.1</v>
      </c>
      <c r="G1156" s="7">
        <f>G1157</f>
        <v>0</v>
      </c>
      <c r="H1156" s="43">
        <f t="shared" si="191"/>
        <v>23381.1</v>
      </c>
      <c r="I1156" s="7">
        <f>I1157</f>
        <v>134</v>
      </c>
      <c r="J1156" s="43">
        <f t="shared" si="189"/>
        <v>23515.1</v>
      </c>
    </row>
    <row r="1157" spans="1:10" ht="12.75">
      <c r="A1157" s="41" t="str">
        <f ca="1">IF(ISERROR(MATCH(C1157,Код_Раздел,0)),"",INDIRECT(ADDRESS(MATCH(C1157,Код_Раздел,0)+1,2,,,"Раздел")))</f>
        <v>Средства массовой информации</v>
      </c>
      <c r="B1157" s="55" t="s">
        <v>167</v>
      </c>
      <c r="C1157" s="8" t="s">
        <v>217</v>
      </c>
      <c r="D1157" s="1"/>
      <c r="E1157" s="82"/>
      <c r="F1157" s="7">
        <f>F1158</f>
        <v>23381.1</v>
      </c>
      <c r="G1157" s="7">
        <f>G1158</f>
        <v>0</v>
      </c>
      <c r="H1157" s="43">
        <f t="shared" si="191"/>
        <v>23381.1</v>
      </c>
      <c r="I1157" s="7">
        <f>I1158</f>
        <v>134</v>
      </c>
      <c r="J1157" s="43">
        <f t="shared" si="189"/>
        <v>23515.1</v>
      </c>
    </row>
    <row r="1158" spans="1:10" ht="12.75">
      <c r="A1158" s="10" t="s">
        <v>219</v>
      </c>
      <c r="B1158" s="55" t="s">
        <v>167</v>
      </c>
      <c r="C1158" s="8" t="s">
        <v>217</v>
      </c>
      <c r="D1158" s="1" t="s">
        <v>235</v>
      </c>
      <c r="E1158" s="82"/>
      <c r="F1158" s="7">
        <f>F1159+F1161+F1164</f>
        <v>23381.1</v>
      </c>
      <c r="G1158" s="7">
        <f>G1159+G1161+G1164</f>
        <v>0</v>
      </c>
      <c r="H1158" s="43">
        <f t="shared" si="191"/>
        <v>23381.1</v>
      </c>
      <c r="I1158" s="7">
        <f>I1159+I1161+I1164</f>
        <v>134</v>
      </c>
      <c r="J1158" s="43">
        <f t="shared" si="189"/>
        <v>23515.1</v>
      </c>
    </row>
    <row r="1159" spans="1:10" ht="33">
      <c r="A1159" s="41" t="str">
        <f aca="true" t="shared" si="197" ref="A1159:A1167">IF(ISERROR(MATCH(E1159,Код_КВР,0)),"",INDIRECT(ADDRESS(MATCH(E1159,Код_КВР,0)+1,2,,,"КВР")))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59" s="55" t="s">
        <v>167</v>
      </c>
      <c r="C1159" s="8" t="s">
        <v>217</v>
      </c>
      <c r="D1159" s="1" t="s">
        <v>235</v>
      </c>
      <c r="E1159" s="82">
        <v>100</v>
      </c>
      <c r="F1159" s="7">
        <f>F1160</f>
        <v>19202.6</v>
      </c>
      <c r="G1159" s="7">
        <f>G1160</f>
        <v>0</v>
      </c>
      <c r="H1159" s="43">
        <f t="shared" si="191"/>
        <v>19202.6</v>
      </c>
      <c r="I1159" s="7">
        <f>I1160</f>
        <v>0</v>
      </c>
      <c r="J1159" s="43">
        <f t="shared" si="189"/>
        <v>19202.6</v>
      </c>
    </row>
    <row r="1160" spans="1:10" ht="12.75">
      <c r="A1160" s="41" t="str">
        <f ca="1" t="shared" si="197"/>
        <v>Расходы на выплаты персоналу казенных учреждений</v>
      </c>
      <c r="B1160" s="55" t="s">
        <v>167</v>
      </c>
      <c r="C1160" s="8" t="s">
        <v>217</v>
      </c>
      <c r="D1160" s="1" t="s">
        <v>235</v>
      </c>
      <c r="E1160" s="82">
        <v>110</v>
      </c>
      <c r="F1160" s="7">
        <f>'прил.5'!G340</f>
        <v>19202.6</v>
      </c>
      <c r="G1160" s="7">
        <f>'прил.5'!H340</f>
        <v>0</v>
      </c>
      <c r="H1160" s="43">
        <f t="shared" si="191"/>
        <v>19202.6</v>
      </c>
      <c r="I1160" s="7">
        <f>'прил.5'!J340</f>
        <v>0</v>
      </c>
      <c r="J1160" s="43">
        <f t="shared" si="189"/>
        <v>19202.6</v>
      </c>
    </row>
    <row r="1161" spans="1:10" ht="12.75">
      <c r="A1161" s="41" t="str">
        <f ca="1" t="shared" si="197"/>
        <v>Закупка товаров, работ и услуг для муниципальных нужд</v>
      </c>
      <c r="B1161" s="55" t="s">
        <v>167</v>
      </c>
      <c r="C1161" s="8" t="s">
        <v>217</v>
      </c>
      <c r="D1161" s="1" t="s">
        <v>235</v>
      </c>
      <c r="E1161" s="82">
        <v>200</v>
      </c>
      <c r="F1161" s="7">
        <f>F1162</f>
        <v>4028.5</v>
      </c>
      <c r="G1161" s="7">
        <f>G1162</f>
        <v>0</v>
      </c>
      <c r="H1161" s="43">
        <f t="shared" si="191"/>
        <v>4028.5</v>
      </c>
      <c r="I1161" s="7">
        <f>I1162</f>
        <v>134</v>
      </c>
      <c r="J1161" s="43">
        <f t="shared" si="189"/>
        <v>4162.5</v>
      </c>
    </row>
    <row r="1162" spans="1:10" ht="33">
      <c r="A1162" s="41" t="str">
        <f ca="1" t="shared" si="197"/>
        <v>Иные закупки товаров, работ и услуг для обеспечения муниципальных нужд</v>
      </c>
      <c r="B1162" s="55" t="s">
        <v>167</v>
      </c>
      <c r="C1162" s="8" t="s">
        <v>217</v>
      </c>
      <c r="D1162" s="1" t="s">
        <v>235</v>
      </c>
      <c r="E1162" s="82">
        <v>240</v>
      </c>
      <c r="F1162" s="7">
        <f>F1163</f>
        <v>4028.5</v>
      </c>
      <c r="G1162" s="7">
        <f>G1163</f>
        <v>0</v>
      </c>
      <c r="H1162" s="43">
        <f t="shared" si="191"/>
        <v>4028.5</v>
      </c>
      <c r="I1162" s="7">
        <f>I1163</f>
        <v>134</v>
      </c>
      <c r="J1162" s="43">
        <f t="shared" si="189"/>
        <v>4162.5</v>
      </c>
    </row>
    <row r="1163" spans="1:10" ht="33">
      <c r="A1163" s="41" t="str">
        <f ca="1" t="shared" si="197"/>
        <v xml:space="preserve">Прочая закупка товаров, работ и услуг для обеспечения муниципальных нужд         </v>
      </c>
      <c r="B1163" s="55" t="s">
        <v>167</v>
      </c>
      <c r="C1163" s="8" t="s">
        <v>217</v>
      </c>
      <c r="D1163" s="1" t="s">
        <v>235</v>
      </c>
      <c r="E1163" s="82">
        <v>244</v>
      </c>
      <c r="F1163" s="7">
        <f>'прил.5'!G343</f>
        <v>4028.5</v>
      </c>
      <c r="G1163" s="7">
        <f>'прил.5'!H343</f>
        <v>0</v>
      </c>
      <c r="H1163" s="43">
        <f t="shared" si="191"/>
        <v>4028.5</v>
      </c>
      <c r="I1163" s="7">
        <f>'прил.5'!J343</f>
        <v>134</v>
      </c>
      <c r="J1163" s="43">
        <f t="shared" si="189"/>
        <v>4162.5</v>
      </c>
    </row>
    <row r="1164" spans="1:10" ht="12.75">
      <c r="A1164" s="41" t="str">
        <f ca="1" t="shared" si="197"/>
        <v>Иные бюджетные ассигнования</v>
      </c>
      <c r="B1164" s="55" t="s">
        <v>167</v>
      </c>
      <c r="C1164" s="8" t="s">
        <v>217</v>
      </c>
      <c r="D1164" s="1" t="s">
        <v>235</v>
      </c>
      <c r="E1164" s="82">
        <v>800</v>
      </c>
      <c r="F1164" s="7">
        <f>F1165</f>
        <v>150</v>
      </c>
      <c r="G1164" s="7">
        <f>G1165</f>
        <v>0</v>
      </c>
      <c r="H1164" s="43">
        <f t="shared" si="191"/>
        <v>150</v>
      </c>
      <c r="I1164" s="7">
        <f>I1165</f>
        <v>0</v>
      </c>
      <c r="J1164" s="43">
        <f t="shared" si="189"/>
        <v>150</v>
      </c>
    </row>
    <row r="1165" spans="1:10" ht="12.75">
      <c r="A1165" s="41" t="str">
        <f ca="1" t="shared" si="197"/>
        <v>Уплата налогов, сборов и иных платежей</v>
      </c>
      <c r="B1165" s="55" t="s">
        <v>167</v>
      </c>
      <c r="C1165" s="8" t="s">
        <v>217</v>
      </c>
      <c r="D1165" s="1" t="s">
        <v>235</v>
      </c>
      <c r="E1165" s="82">
        <v>850</v>
      </c>
      <c r="F1165" s="7">
        <f>SUM(F1166:F1167)</f>
        <v>150</v>
      </c>
      <c r="G1165" s="7">
        <f>SUM(G1166:G1167)</f>
        <v>0</v>
      </c>
      <c r="H1165" s="43">
        <f t="shared" si="191"/>
        <v>150</v>
      </c>
      <c r="I1165" s="7">
        <f>SUM(I1166:I1167)</f>
        <v>0</v>
      </c>
      <c r="J1165" s="43">
        <f t="shared" si="189"/>
        <v>150</v>
      </c>
    </row>
    <row r="1166" spans="1:10" ht="12.75">
      <c r="A1166" s="41" t="str">
        <f ca="1" t="shared" si="197"/>
        <v>Уплата налога на имущество организаций и земельного налога</v>
      </c>
      <c r="B1166" s="55" t="s">
        <v>167</v>
      </c>
      <c r="C1166" s="8" t="s">
        <v>217</v>
      </c>
      <c r="D1166" s="1" t="s">
        <v>235</v>
      </c>
      <c r="E1166" s="82">
        <v>851</v>
      </c>
      <c r="F1166" s="7">
        <f>'прил.5'!G346</f>
        <v>142</v>
      </c>
      <c r="G1166" s="7">
        <f>'прил.5'!H346</f>
        <v>0</v>
      </c>
      <c r="H1166" s="43">
        <f t="shared" si="191"/>
        <v>142</v>
      </c>
      <c r="I1166" s="7">
        <f>'прил.5'!J346</f>
        <v>0</v>
      </c>
      <c r="J1166" s="43">
        <f t="shared" si="189"/>
        <v>142</v>
      </c>
    </row>
    <row r="1167" spans="1:10" ht="12.75">
      <c r="A1167" s="41" t="str">
        <f ca="1" t="shared" si="197"/>
        <v>Уплата прочих налогов, сборов и иных платежей</v>
      </c>
      <c r="B1167" s="55" t="s">
        <v>167</v>
      </c>
      <c r="C1167" s="8" t="s">
        <v>217</v>
      </c>
      <c r="D1167" s="1" t="s">
        <v>235</v>
      </c>
      <c r="E1167" s="82">
        <v>852</v>
      </c>
      <c r="F1167" s="7">
        <f>'прил.5'!G347</f>
        <v>8</v>
      </c>
      <c r="G1167" s="7">
        <f>'прил.5'!H347</f>
        <v>0</v>
      </c>
      <c r="H1167" s="43">
        <f t="shared" si="191"/>
        <v>8</v>
      </c>
      <c r="I1167" s="7">
        <f>'прил.5'!J347</f>
        <v>0</v>
      </c>
      <c r="J1167" s="43">
        <f t="shared" si="189"/>
        <v>8</v>
      </c>
    </row>
    <row r="1168" spans="1:10" ht="66">
      <c r="A1168" s="41" t="str">
        <f ca="1">IF(ISERROR(MATCH(B1168,Код_КЦСР,0)),"",INDIRECT(ADDRESS(MATCH(B1168,Код_КЦСР,0)+1,2,,,"КЦСР")))</f>
        <v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v>
      </c>
      <c r="B1168" s="55" t="s">
        <v>169</v>
      </c>
      <c r="C1168" s="8"/>
      <c r="D1168" s="1"/>
      <c r="E1168" s="82"/>
      <c r="F1168" s="7">
        <f aca="true" t="shared" si="198" ref="F1168:I1172">F1169</f>
        <v>20904.8</v>
      </c>
      <c r="G1168" s="7">
        <f t="shared" si="198"/>
        <v>0</v>
      </c>
      <c r="H1168" s="43">
        <f t="shared" si="191"/>
        <v>20904.8</v>
      </c>
      <c r="I1168" s="7">
        <f t="shared" si="198"/>
        <v>0</v>
      </c>
      <c r="J1168" s="43">
        <f t="shared" si="189"/>
        <v>20904.8</v>
      </c>
    </row>
    <row r="1169" spans="1:10" ht="12.75">
      <c r="A1169" s="41" t="str">
        <f ca="1">IF(ISERROR(MATCH(C1169,Код_Раздел,0)),"",INDIRECT(ADDRESS(MATCH(C1169,Код_Раздел,0)+1,2,,,"Раздел")))</f>
        <v>Средства массовой информации</v>
      </c>
      <c r="B1169" s="55" t="s">
        <v>169</v>
      </c>
      <c r="C1169" s="8" t="s">
        <v>217</v>
      </c>
      <c r="D1169" s="1"/>
      <c r="E1169" s="82"/>
      <c r="F1169" s="7">
        <f t="shared" si="198"/>
        <v>20904.8</v>
      </c>
      <c r="G1169" s="7">
        <f t="shared" si="198"/>
        <v>0</v>
      </c>
      <c r="H1169" s="43">
        <f t="shared" si="191"/>
        <v>20904.8</v>
      </c>
      <c r="I1169" s="7">
        <f t="shared" si="198"/>
        <v>0</v>
      </c>
      <c r="J1169" s="43">
        <f t="shared" si="189"/>
        <v>20904.8</v>
      </c>
    </row>
    <row r="1170" spans="1:10" ht="12.75">
      <c r="A1170" s="10" t="s">
        <v>219</v>
      </c>
      <c r="B1170" s="55" t="s">
        <v>169</v>
      </c>
      <c r="C1170" s="8" t="s">
        <v>217</v>
      </c>
      <c r="D1170" s="1" t="s">
        <v>235</v>
      </c>
      <c r="E1170" s="82"/>
      <c r="F1170" s="7">
        <f t="shared" si="198"/>
        <v>20904.8</v>
      </c>
      <c r="G1170" s="7">
        <f t="shared" si="198"/>
        <v>0</v>
      </c>
      <c r="H1170" s="43">
        <f t="shared" si="191"/>
        <v>20904.8</v>
      </c>
      <c r="I1170" s="7">
        <f t="shared" si="198"/>
        <v>0</v>
      </c>
      <c r="J1170" s="43">
        <f t="shared" si="189"/>
        <v>20904.8</v>
      </c>
    </row>
    <row r="1171" spans="1:10" ht="12.75">
      <c r="A1171" s="41" t="str">
        <f ca="1">IF(ISERROR(MATCH(E1171,Код_КВР,0)),"",INDIRECT(ADDRESS(MATCH(E1171,Код_КВР,0)+1,2,,,"КВР")))</f>
        <v>Закупка товаров, работ и услуг для муниципальных нужд</v>
      </c>
      <c r="B1171" s="55" t="s">
        <v>169</v>
      </c>
      <c r="C1171" s="8" t="s">
        <v>217</v>
      </c>
      <c r="D1171" s="1" t="s">
        <v>235</v>
      </c>
      <c r="E1171" s="82">
        <v>200</v>
      </c>
      <c r="F1171" s="7">
        <f t="shared" si="198"/>
        <v>20904.8</v>
      </c>
      <c r="G1171" s="7">
        <f t="shared" si="198"/>
        <v>0</v>
      </c>
      <c r="H1171" s="43">
        <f t="shared" si="191"/>
        <v>20904.8</v>
      </c>
      <c r="I1171" s="7">
        <f t="shared" si="198"/>
        <v>0</v>
      </c>
      <c r="J1171" s="43">
        <f t="shared" si="189"/>
        <v>20904.8</v>
      </c>
    </row>
    <row r="1172" spans="1:10" ht="33">
      <c r="A1172" s="41" t="str">
        <f ca="1">IF(ISERROR(MATCH(E1172,Код_КВР,0)),"",INDIRECT(ADDRESS(MATCH(E1172,Код_КВР,0)+1,2,,,"КВР")))</f>
        <v>Иные закупки товаров, работ и услуг для обеспечения муниципальных нужд</v>
      </c>
      <c r="B1172" s="55" t="s">
        <v>169</v>
      </c>
      <c r="C1172" s="8" t="s">
        <v>217</v>
      </c>
      <c r="D1172" s="1" t="s">
        <v>235</v>
      </c>
      <c r="E1172" s="82">
        <v>240</v>
      </c>
      <c r="F1172" s="7">
        <f t="shared" si="198"/>
        <v>20904.8</v>
      </c>
      <c r="G1172" s="7">
        <f t="shared" si="198"/>
        <v>0</v>
      </c>
      <c r="H1172" s="43">
        <f t="shared" si="191"/>
        <v>20904.8</v>
      </c>
      <c r="I1172" s="7">
        <f t="shared" si="198"/>
        <v>0</v>
      </c>
      <c r="J1172" s="43">
        <f t="shared" si="189"/>
        <v>20904.8</v>
      </c>
    </row>
    <row r="1173" spans="1:10" ht="33">
      <c r="A1173" s="41" t="str">
        <f ca="1">IF(ISERROR(MATCH(E1173,Код_КВР,0)),"",INDIRECT(ADDRESS(MATCH(E1173,Код_КВР,0)+1,2,,,"КВР")))</f>
        <v xml:space="preserve">Прочая закупка товаров, работ и услуг для обеспечения муниципальных нужд         </v>
      </c>
      <c r="B1173" s="55" t="s">
        <v>169</v>
      </c>
      <c r="C1173" s="8" t="s">
        <v>217</v>
      </c>
      <c r="D1173" s="1" t="s">
        <v>235</v>
      </c>
      <c r="E1173" s="82">
        <v>244</v>
      </c>
      <c r="F1173" s="7">
        <f>'прил.5'!G351</f>
        <v>20904.8</v>
      </c>
      <c r="G1173" s="7">
        <f>'прил.5'!H351</f>
        <v>0</v>
      </c>
      <c r="H1173" s="43">
        <f t="shared" si="191"/>
        <v>20904.8</v>
      </c>
      <c r="I1173" s="7">
        <f>'прил.5'!J351</f>
        <v>0</v>
      </c>
      <c r="J1173" s="43">
        <f t="shared" si="189"/>
        <v>20904.8</v>
      </c>
    </row>
    <row r="1174" spans="1:10" ht="49.5">
      <c r="A1174" s="41" t="str">
        <f ca="1">IF(ISERROR(MATCH(B1174,Код_КЦСР,0)),"",INDIRECT(ADDRESS(MATCH(B1174,Код_КЦСР,0)+1,2,,,"КЦСР")))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174" s="55" t="s">
        <v>171</v>
      </c>
      <c r="C1174" s="8"/>
      <c r="D1174" s="1"/>
      <c r="E1174" s="82"/>
      <c r="F1174" s="7">
        <f>F1175+F1208</f>
        <v>10864.400000000001</v>
      </c>
      <c r="G1174" s="7">
        <f>G1175+G1208</f>
        <v>0</v>
      </c>
      <c r="H1174" s="43">
        <f t="shared" si="191"/>
        <v>10864.400000000001</v>
      </c>
      <c r="I1174" s="7">
        <f>I1175+I1208</f>
        <v>0</v>
      </c>
      <c r="J1174" s="43">
        <f t="shared" si="189"/>
        <v>10864.400000000001</v>
      </c>
    </row>
    <row r="1175" spans="1:10" ht="33">
      <c r="A1175" s="41" t="str">
        <f ca="1">IF(ISERROR(MATCH(B1175,Код_КЦСР,0)),"",INDIRECT(ADDRESS(MATCH(B1175,Код_КЦСР,0)+1,2,,,"КЦСР")))</f>
        <v>Профилактика преступлений и иных правонарушений в городе Череповце</v>
      </c>
      <c r="B1175" s="55" t="s">
        <v>173</v>
      </c>
      <c r="C1175" s="8"/>
      <c r="D1175" s="1"/>
      <c r="E1175" s="82"/>
      <c r="F1175" s="7">
        <f>F1176+F1182+F1202</f>
        <v>10834.400000000001</v>
      </c>
      <c r="G1175" s="7">
        <f>G1176+G1182+G1202</f>
        <v>0</v>
      </c>
      <c r="H1175" s="43">
        <f t="shared" si="191"/>
        <v>10834.400000000001</v>
      </c>
      <c r="I1175" s="7">
        <f>I1176+I1182+I1202</f>
        <v>0</v>
      </c>
      <c r="J1175" s="43">
        <f t="shared" si="189"/>
        <v>10834.400000000001</v>
      </c>
    </row>
    <row r="1176" spans="1:10" ht="49.5">
      <c r="A1176" s="41" t="str">
        <f ca="1">IF(ISERROR(MATCH(B1176,Код_КЦСР,0)),"",INDIRECT(ADDRESS(MATCH(B1176,Код_КЦСР,0)+1,2,,,"КЦСР")))</f>
        <v>Внедрение современных технических средств, направленных на предупреждение правонарушений и преступлений в общественных местах и на улицах</v>
      </c>
      <c r="B1176" s="82" t="s">
        <v>410</v>
      </c>
      <c r="C1176" s="8"/>
      <c r="D1176" s="1"/>
      <c r="E1176" s="82"/>
      <c r="F1176" s="7">
        <f aca="true" t="shared" si="199" ref="F1176:I1180">F1177</f>
        <v>65</v>
      </c>
      <c r="G1176" s="7">
        <f t="shared" si="199"/>
        <v>0</v>
      </c>
      <c r="H1176" s="43">
        <f t="shared" si="191"/>
        <v>65</v>
      </c>
      <c r="I1176" s="7">
        <f t="shared" si="199"/>
        <v>0</v>
      </c>
      <c r="J1176" s="43">
        <f t="shared" si="189"/>
        <v>65</v>
      </c>
    </row>
    <row r="1177" spans="1:10" ht="12.75">
      <c r="A1177" s="41" t="str">
        <f ca="1">IF(ISERROR(MATCH(C1177,Код_Раздел,0)),"",INDIRECT(ADDRESS(MATCH(C1177,Код_Раздел,0)+1,2,,,"Раздел")))</f>
        <v>Национальная экономика</v>
      </c>
      <c r="B1177" s="82" t="s">
        <v>410</v>
      </c>
      <c r="C1177" s="8" t="s">
        <v>237</v>
      </c>
      <c r="D1177" s="1"/>
      <c r="E1177" s="82"/>
      <c r="F1177" s="7">
        <f t="shared" si="199"/>
        <v>65</v>
      </c>
      <c r="G1177" s="7">
        <f t="shared" si="199"/>
        <v>0</v>
      </c>
      <c r="H1177" s="43">
        <f t="shared" si="191"/>
        <v>65</v>
      </c>
      <c r="I1177" s="7">
        <f t="shared" si="199"/>
        <v>0</v>
      </c>
      <c r="J1177" s="43">
        <f t="shared" si="189"/>
        <v>65</v>
      </c>
    </row>
    <row r="1178" spans="1:10" ht="12.75">
      <c r="A1178" s="10" t="s">
        <v>251</v>
      </c>
      <c r="B1178" s="82" t="s">
        <v>410</v>
      </c>
      <c r="C1178" s="8" t="s">
        <v>237</v>
      </c>
      <c r="D1178" s="1" t="s">
        <v>209</v>
      </c>
      <c r="E1178" s="82"/>
      <c r="F1178" s="7">
        <f t="shared" si="199"/>
        <v>65</v>
      </c>
      <c r="G1178" s="7">
        <f t="shared" si="199"/>
        <v>0</v>
      </c>
      <c r="H1178" s="43">
        <f t="shared" si="191"/>
        <v>65</v>
      </c>
      <c r="I1178" s="7">
        <f t="shared" si="199"/>
        <v>0</v>
      </c>
      <c r="J1178" s="43">
        <f t="shared" si="189"/>
        <v>65</v>
      </c>
    </row>
    <row r="1179" spans="1:10" ht="33">
      <c r="A1179" s="41" t="str">
        <f ca="1">IF(ISERROR(MATCH(E1179,Код_КВР,0)),"",INDIRECT(ADDRESS(MATCH(E1179,Код_КВР,0)+1,2,,,"КВР")))</f>
        <v>Предоставление субсидий бюджетным, автономным учреждениям и иным некоммерческим организациям</v>
      </c>
      <c r="B1179" s="82" t="s">
        <v>410</v>
      </c>
      <c r="C1179" s="8" t="s">
        <v>237</v>
      </c>
      <c r="D1179" s="1" t="s">
        <v>209</v>
      </c>
      <c r="E1179" s="82">
        <v>600</v>
      </c>
      <c r="F1179" s="7">
        <f t="shared" si="199"/>
        <v>65</v>
      </c>
      <c r="G1179" s="7">
        <f t="shared" si="199"/>
        <v>0</v>
      </c>
      <c r="H1179" s="43">
        <f t="shared" si="191"/>
        <v>65</v>
      </c>
      <c r="I1179" s="7">
        <f t="shared" si="199"/>
        <v>0</v>
      </c>
      <c r="J1179" s="43">
        <f t="shared" si="189"/>
        <v>65</v>
      </c>
    </row>
    <row r="1180" spans="1:10" ht="12.75">
      <c r="A1180" s="41" t="str">
        <f ca="1">IF(ISERROR(MATCH(E1180,Код_КВР,0)),"",INDIRECT(ADDRESS(MATCH(E1180,Код_КВР,0)+1,2,,,"КВР")))</f>
        <v>Субсидии бюджетным учреждениям</v>
      </c>
      <c r="B1180" s="82" t="s">
        <v>410</v>
      </c>
      <c r="C1180" s="8" t="s">
        <v>237</v>
      </c>
      <c r="D1180" s="1" t="s">
        <v>209</v>
      </c>
      <c r="E1180" s="82">
        <v>610</v>
      </c>
      <c r="F1180" s="7">
        <f t="shared" si="199"/>
        <v>65</v>
      </c>
      <c r="G1180" s="7">
        <f t="shared" si="199"/>
        <v>0</v>
      </c>
      <c r="H1180" s="43">
        <f t="shared" si="191"/>
        <v>65</v>
      </c>
      <c r="I1180" s="7">
        <f t="shared" si="199"/>
        <v>0</v>
      </c>
      <c r="J1180" s="43">
        <f t="shared" si="189"/>
        <v>65</v>
      </c>
    </row>
    <row r="1181" spans="1:10" ht="12.75">
      <c r="A1181" s="41" t="str">
        <f ca="1">IF(ISERROR(MATCH(E1181,Код_КВР,0)),"",INDIRECT(ADDRESS(MATCH(E1181,Код_КВР,0)+1,2,,,"КВР")))</f>
        <v>Субсидии бюджетным учреждениям на иные цели</v>
      </c>
      <c r="B1181" s="82" t="s">
        <v>410</v>
      </c>
      <c r="C1181" s="8" t="s">
        <v>237</v>
      </c>
      <c r="D1181" s="1" t="s">
        <v>209</v>
      </c>
      <c r="E1181" s="82">
        <v>612</v>
      </c>
      <c r="F1181" s="7">
        <f>'прил.5'!G251</f>
        <v>65</v>
      </c>
      <c r="G1181" s="7">
        <f>'прил.5'!H251</f>
        <v>0</v>
      </c>
      <c r="H1181" s="43">
        <f t="shared" si="191"/>
        <v>65</v>
      </c>
      <c r="I1181" s="7">
        <f>'прил.5'!J251</f>
        <v>0</v>
      </c>
      <c r="J1181" s="43">
        <f aca="true" t="shared" si="200" ref="J1181:J1244">H1181+I1181</f>
        <v>65</v>
      </c>
    </row>
    <row r="1182" spans="1:10" ht="12.75">
      <c r="A1182" s="41" t="str">
        <f ca="1">IF(ISERROR(MATCH(B1182,Код_КЦСР,0)),"",INDIRECT(ADDRESS(MATCH(B1182,Код_КЦСР,0)+1,2,,,"КЦСР")))</f>
        <v>Привлечение общественности к охране общественного порядка</v>
      </c>
      <c r="B1182" s="55" t="s">
        <v>175</v>
      </c>
      <c r="C1182" s="8"/>
      <c r="D1182" s="1"/>
      <c r="E1182" s="82"/>
      <c r="F1182" s="7">
        <f>F1183+F1188+F1198</f>
        <v>9534.2</v>
      </c>
      <c r="G1182" s="7">
        <f>G1183+G1188+G1198</f>
        <v>0</v>
      </c>
      <c r="H1182" s="43">
        <f t="shared" si="191"/>
        <v>9534.2</v>
      </c>
      <c r="I1182" s="7">
        <f>I1183+I1188+I1198</f>
        <v>0</v>
      </c>
      <c r="J1182" s="43">
        <f t="shared" si="200"/>
        <v>9534.2</v>
      </c>
    </row>
    <row r="1183" spans="1:10" ht="12.75">
      <c r="A1183" s="41" t="str">
        <f ca="1">IF(ISERROR(MATCH(C1183,Код_Раздел,0)),"",INDIRECT(ADDRESS(MATCH(C1183,Код_Раздел,0)+1,2,,,"Раздел")))</f>
        <v>Общегосударственные  вопросы</v>
      </c>
      <c r="B1183" s="55" t="s">
        <v>175</v>
      </c>
      <c r="C1183" s="8" t="s">
        <v>234</v>
      </c>
      <c r="D1183" s="1"/>
      <c r="E1183" s="82"/>
      <c r="F1183" s="7">
        <f aca="true" t="shared" si="201" ref="F1183:I1186">F1184</f>
        <v>20</v>
      </c>
      <c r="G1183" s="7">
        <f t="shared" si="201"/>
        <v>0</v>
      </c>
      <c r="H1183" s="43">
        <f t="shared" si="191"/>
        <v>20</v>
      </c>
      <c r="I1183" s="7">
        <f t="shared" si="201"/>
        <v>0</v>
      </c>
      <c r="J1183" s="43">
        <f t="shared" si="200"/>
        <v>20</v>
      </c>
    </row>
    <row r="1184" spans="1:10" ht="12.75">
      <c r="A1184" s="10" t="s">
        <v>258</v>
      </c>
      <c r="B1184" s="55" t="s">
        <v>175</v>
      </c>
      <c r="C1184" s="8" t="s">
        <v>234</v>
      </c>
      <c r="D1184" s="1" t="s">
        <v>211</v>
      </c>
      <c r="E1184" s="82"/>
      <c r="F1184" s="7">
        <f t="shared" si="201"/>
        <v>20</v>
      </c>
      <c r="G1184" s="7">
        <f t="shared" si="201"/>
        <v>0</v>
      </c>
      <c r="H1184" s="43">
        <f t="shared" si="191"/>
        <v>20</v>
      </c>
      <c r="I1184" s="7">
        <f t="shared" si="201"/>
        <v>0</v>
      </c>
      <c r="J1184" s="43">
        <f t="shared" si="200"/>
        <v>20</v>
      </c>
    </row>
    <row r="1185" spans="1:10" ht="12.75">
      <c r="A1185" s="41" t="str">
        <f ca="1">IF(ISERROR(MATCH(E1185,Код_КВР,0)),"",INDIRECT(ADDRESS(MATCH(E1185,Код_КВР,0)+1,2,,,"КВР")))</f>
        <v>Закупка товаров, работ и услуг для муниципальных нужд</v>
      </c>
      <c r="B1185" s="55" t="s">
        <v>175</v>
      </c>
      <c r="C1185" s="8" t="s">
        <v>234</v>
      </c>
      <c r="D1185" s="1" t="s">
        <v>211</v>
      </c>
      <c r="E1185" s="82">
        <v>200</v>
      </c>
      <c r="F1185" s="7">
        <f t="shared" si="201"/>
        <v>20</v>
      </c>
      <c r="G1185" s="7">
        <f t="shared" si="201"/>
        <v>0</v>
      </c>
      <c r="H1185" s="43">
        <f t="shared" si="191"/>
        <v>20</v>
      </c>
      <c r="I1185" s="7">
        <f t="shared" si="201"/>
        <v>0</v>
      </c>
      <c r="J1185" s="43">
        <f t="shared" si="200"/>
        <v>20</v>
      </c>
    </row>
    <row r="1186" spans="1:10" ht="33">
      <c r="A1186" s="41" t="str">
        <f ca="1">IF(ISERROR(MATCH(E1186,Код_КВР,0)),"",INDIRECT(ADDRESS(MATCH(E1186,Код_КВР,0)+1,2,,,"КВР")))</f>
        <v>Иные закупки товаров, работ и услуг для обеспечения муниципальных нужд</v>
      </c>
      <c r="B1186" s="55" t="s">
        <v>175</v>
      </c>
      <c r="C1186" s="8" t="s">
        <v>234</v>
      </c>
      <c r="D1186" s="1" t="s">
        <v>211</v>
      </c>
      <c r="E1186" s="82">
        <v>240</v>
      </c>
      <c r="F1186" s="7">
        <f t="shared" si="201"/>
        <v>20</v>
      </c>
      <c r="G1186" s="7">
        <f t="shared" si="201"/>
        <v>0</v>
      </c>
      <c r="H1186" s="43">
        <f t="shared" si="191"/>
        <v>20</v>
      </c>
      <c r="I1186" s="7">
        <f t="shared" si="201"/>
        <v>0</v>
      </c>
      <c r="J1186" s="43">
        <f t="shared" si="200"/>
        <v>20</v>
      </c>
    </row>
    <row r="1187" spans="1:10" ht="33">
      <c r="A1187" s="41" t="str">
        <f ca="1">IF(ISERROR(MATCH(E1187,Код_КВР,0)),"",INDIRECT(ADDRESS(MATCH(E1187,Код_КВР,0)+1,2,,,"КВР")))</f>
        <v xml:space="preserve">Прочая закупка товаров, работ и услуг для обеспечения муниципальных нужд         </v>
      </c>
      <c r="B1187" s="55" t="s">
        <v>175</v>
      </c>
      <c r="C1187" s="8" t="s">
        <v>234</v>
      </c>
      <c r="D1187" s="1" t="s">
        <v>211</v>
      </c>
      <c r="E1187" s="82">
        <v>244</v>
      </c>
      <c r="F1187" s="7">
        <f>'прил.5'!G151</f>
        <v>20</v>
      </c>
      <c r="G1187" s="7">
        <f>'прил.5'!H151</f>
        <v>0</v>
      </c>
      <c r="H1187" s="43">
        <f t="shared" si="191"/>
        <v>20</v>
      </c>
      <c r="I1187" s="7">
        <f>'прил.5'!J151</f>
        <v>0</v>
      </c>
      <c r="J1187" s="43">
        <f t="shared" si="200"/>
        <v>20</v>
      </c>
    </row>
    <row r="1188" spans="1:10" ht="12.75">
      <c r="A1188" s="41" t="str">
        <f ca="1">IF(ISERROR(MATCH(C1188,Код_Раздел,0)),"",INDIRECT(ADDRESS(MATCH(C1188,Код_Раздел,0)+1,2,,,"Раздел")))</f>
        <v>Национальная безопасность и правоохранительная  деятельность</v>
      </c>
      <c r="B1188" s="55" t="s">
        <v>175</v>
      </c>
      <c r="C1188" s="8" t="s">
        <v>236</v>
      </c>
      <c r="D1188" s="1"/>
      <c r="E1188" s="82"/>
      <c r="F1188" s="7">
        <f>F1189</f>
        <v>9414.2</v>
      </c>
      <c r="G1188" s="7">
        <f>G1189</f>
        <v>0</v>
      </c>
      <c r="H1188" s="43">
        <f t="shared" si="191"/>
        <v>9414.2</v>
      </c>
      <c r="I1188" s="7">
        <f>I1189</f>
        <v>0</v>
      </c>
      <c r="J1188" s="43">
        <f t="shared" si="200"/>
        <v>9414.2</v>
      </c>
    </row>
    <row r="1189" spans="1:10" ht="33">
      <c r="A1189" s="14" t="s">
        <v>283</v>
      </c>
      <c r="B1189" s="55" t="s">
        <v>175</v>
      </c>
      <c r="C1189" s="8" t="s">
        <v>236</v>
      </c>
      <c r="D1189" s="1" t="s">
        <v>240</v>
      </c>
      <c r="E1189" s="82"/>
      <c r="F1189" s="7">
        <f>F1190+F1192+F1195</f>
        <v>9414.2</v>
      </c>
      <c r="G1189" s="7">
        <f>G1190+G1192+G1195</f>
        <v>0</v>
      </c>
      <c r="H1189" s="43">
        <f aca="true" t="shared" si="202" ref="H1189:H1252">F1189+G1189</f>
        <v>9414.2</v>
      </c>
      <c r="I1189" s="7">
        <f>I1190+I1192+I1195</f>
        <v>0</v>
      </c>
      <c r="J1189" s="43">
        <f t="shared" si="200"/>
        <v>9414.2</v>
      </c>
    </row>
    <row r="1190" spans="1:10" ht="33">
      <c r="A1190" s="41" t="str">
        <f aca="true" t="shared" si="203" ref="A1190:A1197">IF(ISERROR(MATCH(E1190,Код_КВР,0)),"",INDIRECT(ADDRESS(MATCH(E1190,Код_КВР,0)+1,2,,,"КВР")))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90" s="55" t="s">
        <v>175</v>
      </c>
      <c r="C1190" s="8" t="s">
        <v>236</v>
      </c>
      <c r="D1190" s="1" t="s">
        <v>240</v>
      </c>
      <c r="E1190" s="82">
        <v>100</v>
      </c>
      <c r="F1190" s="7">
        <f>F1191</f>
        <v>7465.6</v>
      </c>
      <c r="G1190" s="7">
        <f>G1191</f>
        <v>0</v>
      </c>
      <c r="H1190" s="43">
        <f t="shared" si="202"/>
        <v>7465.6</v>
      </c>
      <c r="I1190" s="7">
        <f>I1191</f>
        <v>0</v>
      </c>
      <c r="J1190" s="43">
        <f t="shared" si="200"/>
        <v>7465.6</v>
      </c>
    </row>
    <row r="1191" spans="1:10" ht="12.75">
      <c r="A1191" s="41" t="str">
        <f ca="1" t="shared" si="203"/>
        <v>Расходы на выплаты персоналу казенных учреждений</v>
      </c>
      <c r="B1191" s="55" t="s">
        <v>175</v>
      </c>
      <c r="C1191" s="8" t="s">
        <v>236</v>
      </c>
      <c r="D1191" s="1" t="s">
        <v>240</v>
      </c>
      <c r="E1191" s="82">
        <v>110</v>
      </c>
      <c r="F1191" s="7">
        <f>'прил.5'!G210</f>
        <v>7465.6</v>
      </c>
      <c r="G1191" s="7">
        <f>'прил.5'!H210</f>
        <v>0</v>
      </c>
      <c r="H1191" s="43">
        <f t="shared" si="202"/>
        <v>7465.6</v>
      </c>
      <c r="I1191" s="7">
        <f>'прил.5'!J210</f>
        <v>0</v>
      </c>
      <c r="J1191" s="43">
        <f t="shared" si="200"/>
        <v>7465.6</v>
      </c>
    </row>
    <row r="1192" spans="1:10" ht="12.75">
      <c r="A1192" s="41" t="str">
        <f ca="1" t="shared" si="203"/>
        <v>Закупка товаров, работ и услуг для муниципальных нужд</v>
      </c>
      <c r="B1192" s="55" t="s">
        <v>175</v>
      </c>
      <c r="C1192" s="8" t="s">
        <v>236</v>
      </c>
      <c r="D1192" s="1" t="s">
        <v>240</v>
      </c>
      <c r="E1192" s="82">
        <v>200</v>
      </c>
      <c r="F1192" s="7">
        <f>F1193</f>
        <v>1688.6</v>
      </c>
      <c r="G1192" s="7">
        <f>G1193</f>
        <v>0</v>
      </c>
      <c r="H1192" s="43">
        <f t="shared" si="202"/>
        <v>1688.6</v>
      </c>
      <c r="I1192" s="7">
        <f>I1193</f>
        <v>0</v>
      </c>
      <c r="J1192" s="43">
        <f t="shared" si="200"/>
        <v>1688.6</v>
      </c>
    </row>
    <row r="1193" spans="1:10" ht="33">
      <c r="A1193" s="41" t="str">
        <f ca="1" t="shared" si="203"/>
        <v>Иные закупки товаров, работ и услуг для обеспечения муниципальных нужд</v>
      </c>
      <c r="B1193" s="55" t="s">
        <v>175</v>
      </c>
      <c r="C1193" s="8" t="s">
        <v>236</v>
      </c>
      <c r="D1193" s="1" t="s">
        <v>240</v>
      </c>
      <c r="E1193" s="82">
        <v>240</v>
      </c>
      <c r="F1193" s="7">
        <f>F1194</f>
        <v>1688.6</v>
      </c>
      <c r="G1193" s="7">
        <f>G1194</f>
        <v>0</v>
      </c>
      <c r="H1193" s="43">
        <f t="shared" si="202"/>
        <v>1688.6</v>
      </c>
      <c r="I1193" s="7">
        <f>I1194</f>
        <v>0</v>
      </c>
      <c r="J1193" s="43">
        <f t="shared" si="200"/>
        <v>1688.6</v>
      </c>
    </row>
    <row r="1194" spans="1:10" ht="33">
      <c r="A1194" s="41" t="str">
        <f ca="1" t="shared" si="203"/>
        <v xml:space="preserve">Прочая закупка товаров, работ и услуг для обеспечения муниципальных нужд         </v>
      </c>
      <c r="B1194" s="55" t="s">
        <v>175</v>
      </c>
      <c r="C1194" s="8" t="s">
        <v>236</v>
      </c>
      <c r="D1194" s="1" t="s">
        <v>240</v>
      </c>
      <c r="E1194" s="82">
        <v>244</v>
      </c>
      <c r="F1194" s="7">
        <f>'прил.5'!G213</f>
        <v>1688.6</v>
      </c>
      <c r="G1194" s="7">
        <f>'прил.5'!H213</f>
        <v>0</v>
      </c>
      <c r="H1194" s="43">
        <f t="shared" si="202"/>
        <v>1688.6</v>
      </c>
      <c r="I1194" s="7">
        <f>'прил.5'!J213</f>
        <v>0</v>
      </c>
      <c r="J1194" s="43">
        <f t="shared" si="200"/>
        <v>1688.6</v>
      </c>
    </row>
    <row r="1195" spans="1:10" ht="12.75">
      <c r="A1195" s="41" t="str">
        <f ca="1" t="shared" si="203"/>
        <v>Иные бюджетные ассигнования</v>
      </c>
      <c r="B1195" s="55" t="s">
        <v>175</v>
      </c>
      <c r="C1195" s="8" t="s">
        <v>236</v>
      </c>
      <c r="D1195" s="1" t="s">
        <v>240</v>
      </c>
      <c r="E1195" s="82">
        <v>800</v>
      </c>
      <c r="F1195" s="7">
        <f>F1196</f>
        <v>260</v>
      </c>
      <c r="G1195" s="7">
        <f>G1196</f>
        <v>0</v>
      </c>
      <c r="H1195" s="43">
        <f t="shared" si="202"/>
        <v>260</v>
      </c>
      <c r="I1195" s="7">
        <f>I1196</f>
        <v>0</v>
      </c>
      <c r="J1195" s="43">
        <f t="shared" si="200"/>
        <v>260</v>
      </c>
    </row>
    <row r="1196" spans="1:10" ht="12.75">
      <c r="A1196" s="41" t="str">
        <f ca="1" t="shared" si="203"/>
        <v>Уплата налогов, сборов и иных платежей</v>
      </c>
      <c r="B1196" s="55" t="s">
        <v>175</v>
      </c>
      <c r="C1196" s="8" t="s">
        <v>236</v>
      </c>
      <c r="D1196" s="1" t="s">
        <v>240</v>
      </c>
      <c r="E1196" s="82">
        <v>850</v>
      </c>
      <c r="F1196" s="7">
        <f>F1197</f>
        <v>260</v>
      </c>
      <c r="G1196" s="7">
        <f>G1197</f>
        <v>0</v>
      </c>
      <c r="H1196" s="43">
        <f t="shared" si="202"/>
        <v>260</v>
      </c>
      <c r="I1196" s="7">
        <f>I1197</f>
        <v>0</v>
      </c>
      <c r="J1196" s="43">
        <f t="shared" si="200"/>
        <v>260</v>
      </c>
    </row>
    <row r="1197" spans="1:10" ht="12.75">
      <c r="A1197" s="41" t="str">
        <f ca="1" t="shared" si="203"/>
        <v>Уплата налога на имущество организаций и земельного налога</v>
      </c>
      <c r="B1197" s="55" t="s">
        <v>175</v>
      </c>
      <c r="C1197" s="8" t="s">
        <v>236</v>
      </c>
      <c r="D1197" s="1" t="s">
        <v>240</v>
      </c>
      <c r="E1197" s="82">
        <v>851</v>
      </c>
      <c r="F1197" s="7">
        <f>'прил.5'!G216</f>
        <v>260</v>
      </c>
      <c r="G1197" s="7">
        <f>'прил.5'!H216</f>
        <v>0</v>
      </c>
      <c r="H1197" s="43">
        <f t="shared" si="202"/>
        <v>260</v>
      </c>
      <c r="I1197" s="7">
        <f>'прил.5'!J216</f>
        <v>0</v>
      </c>
      <c r="J1197" s="43">
        <f t="shared" si="200"/>
        <v>260</v>
      </c>
    </row>
    <row r="1198" spans="1:10" ht="12.75">
      <c r="A1198" s="41" t="str">
        <f ca="1">IF(ISERROR(MATCH(C1198,Код_Раздел,0)),"",INDIRECT(ADDRESS(MATCH(C1198,Код_Раздел,0)+1,2,,,"Раздел")))</f>
        <v>Социальная политика</v>
      </c>
      <c r="B1198" s="55" t="s">
        <v>175</v>
      </c>
      <c r="C1198" s="8" t="s">
        <v>209</v>
      </c>
      <c r="D1198" s="1"/>
      <c r="E1198" s="82"/>
      <c r="F1198" s="7">
        <f aca="true" t="shared" si="204" ref="F1198:I1200">F1199</f>
        <v>100</v>
      </c>
      <c r="G1198" s="7">
        <f t="shared" si="204"/>
        <v>0</v>
      </c>
      <c r="H1198" s="43">
        <f t="shared" si="202"/>
        <v>100</v>
      </c>
      <c r="I1198" s="7">
        <f t="shared" si="204"/>
        <v>0</v>
      </c>
      <c r="J1198" s="43">
        <f t="shared" si="200"/>
        <v>100</v>
      </c>
    </row>
    <row r="1199" spans="1:10" ht="12.75">
      <c r="A1199" s="10" t="s">
        <v>200</v>
      </c>
      <c r="B1199" s="55" t="s">
        <v>175</v>
      </c>
      <c r="C1199" s="8" t="s">
        <v>209</v>
      </c>
      <c r="D1199" s="1" t="s">
        <v>236</v>
      </c>
      <c r="E1199" s="82"/>
      <c r="F1199" s="7">
        <f t="shared" si="204"/>
        <v>100</v>
      </c>
      <c r="G1199" s="7">
        <f t="shared" si="204"/>
        <v>0</v>
      </c>
      <c r="H1199" s="43">
        <f t="shared" si="202"/>
        <v>100</v>
      </c>
      <c r="I1199" s="7">
        <f t="shared" si="204"/>
        <v>0</v>
      </c>
      <c r="J1199" s="43">
        <f t="shared" si="200"/>
        <v>100</v>
      </c>
    </row>
    <row r="1200" spans="1:10" ht="12.75">
      <c r="A1200" s="41" t="str">
        <f ca="1">IF(ISERROR(MATCH(E1200,Код_КВР,0)),"",INDIRECT(ADDRESS(MATCH(E1200,Код_КВР,0)+1,2,,,"КВР")))</f>
        <v>Социальное обеспечение и иные выплаты населению</v>
      </c>
      <c r="B1200" s="55" t="s">
        <v>175</v>
      </c>
      <c r="C1200" s="8" t="s">
        <v>209</v>
      </c>
      <c r="D1200" s="1" t="s">
        <v>236</v>
      </c>
      <c r="E1200" s="82">
        <v>300</v>
      </c>
      <c r="F1200" s="7">
        <f t="shared" si="204"/>
        <v>100</v>
      </c>
      <c r="G1200" s="7">
        <f t="shared" si="204"/>
        <v>0</v>
      </c>
      <c r="H1200" s="43">
        <f t="shared" si="202"/>
        <v>100</v>
      </c>
      <c r="I1200" s="7">
        <f t="shared" si="204"/>
        <v>0</v>
      </c>
      <c r="J1200" s="43">
        <f t="shared" si="200"/>
        <v>100</v>
      </c>
    </row>
    <row r="1201" spans="1:10" ht="12.75">
      <c r="A1201" s="41" t="str">
        <f ca="1">IF(ISERROR(MATCH(E1201,Код_КВР,0)),"",INDIRECT(ADDRESS(MATCH(E1201,Код_КВР,0)+1,2,,,"КВР")))</f>
        <v>Иные выплаты населению</v>
      </c>
      <c r="B1201" s="55" t="s">
        <v>175</v>
      </c>
      <c r="C1201" s="8" t="s">
        <v>209</v>
      </c>
      <c r="D1201" s="1" t="s">
        <v>236</v>
      </c>
      <c r="E1201" s="82">
        <v>360</v>
      </c>
      <c r="F1201" s="7">
        <f>'прил.5'!G334</f>
        <v>100</v>
      </c>
      <c r="G1201" s="7">
        <f>'прил.5'!H334</f>
        <v>0</v>
      </c>
      <c r="H1201" s="43">
        <f t="shared" si="202"/>
        <v>100</v>
      </c>
      <c r="I1201" s="7">
        <f>'прил.5'!J334</f>
        <v>0</v>
      </c>
      <c r="J1201" s="43">
        <f t="shared" si="200"/>
        <v>100</v>
      </c>
    </row>
    <row r="1202" spans="1:10" ht="49.5">
      <c r="A1202" s="41" t="str">
        <f ca="1">IF(ISERROR(MATCH(B1202,Код_КЦСР,0)),"",INDIRECT(ADDRESS(MATCH(B1202,Код_КЦСР,0)+1,2,,,"КЦСР")))</f>
        <v>Внедрение и (или) эксплуатация аппаратно-программного комплекса «Безопасный город» за счет субсидий из областного бюджета</v>
      </c>
      <c r="B1202" s="82" t="s">
        <v>412</v>
      </c>
      <c r="C1202" s="8"/>
      <c r="D1202" s="1"/>
      <c r="E1202" s="82"/>
      <c r="F1202" s="7">
        <f aca="true" t="shared" si="205" ref="F1202:I1206">F1203</f>
        <v>1235.2</v>
      </c>
      <c r="G1202" s="7">
        <f t="shared" si="205"/>
        <v>0</v>
      </c>
      <c r="H1202" s="43">
        <f t="shared" si="202"/>
        <v>1235.2</v>
      </c>
      <c r="I1202" s="7">
        <f t="shared" si="205"/>
        <v>0</v>
      </c>
      <c r="J1202" s="43">
        <f t="shared" si="200"/>
        <v>1235.2</v>
      </c>
    </row>
    <row r="1203" spans="1:10" ht="12.75">
      <c r="A1203" s="41" t="str">
        <f ca="1">IF(ISERROR(MATCH(C1203,Код_Раздел,0)),"",INDIRECT(ADDRESS(MATCH(C1203,Код_Раздел,0)+1,2,,,"Раздел")))</f>
        <v>Национальная экономика</v>
      </c>
      <c r="B1203" s="82" t="s">
        <v>412</v>
      </c>
      <c r="C1203" s="8" t="s">
        <v>237</v>
      </c>
      <c r="D1203" s="1"/>
      <c r="E1203" s="82"/>
      <c r="F1203" s="7">
        <f t="shared" si="205"/>
        <v>1235.2</v>
      </c>
      <c r="G1203" s="7">
        <f t="shared" si="205"/>
        <v>0</v>
      </c>
      <c r="H1203" s="43">
        <f t="shared" si="202"/>
        <v>1235.2</v>
      </c>
      <c r="I1203" s="7">
        <f t="shared" si="205"/>
        <v>0</v>
      </c>
      <c r="J1203" s="43">
        <f t="shared" si="200"/>
        <v>1235.2</v>
      </c>
    </row>
    <row r="1204" spans="1:10" ht="12.75">
      <c r="A1204" s="10" t="s">
        <v>251</v>
      </c>
      <c r="B1204" s="82" t="s">
        <v>412</v>
      </c>
      <c r="C1204" s="8" t="s">
        <v>237</v>
      </c>
      <c r="D1204" s="1" t="s">
        <v>209</v>
      </c>
      <c r="E1204" s="82"/>
      <c r="F1204" s="7">
        <f t="shared" si="205"/>
        <v>1235.2</v>
      </c>
      <c r="G1204" s="7">
        <f t="shared" si="205"/>
        <v>0</v>
      </c>
      <c r="H1204" s="43">
        <f t="shared" si="202"/>
        <v>1235.2</v>
      </c>
      <c r="I1204" s="7">
        <f t="shared" si="205"/>
        <v>0</v>
      </c>
      <c r="J1204" s="43">
        <f t="shared" si="200"/>
        <v>1235.2</v>
      </c>
    </row>
    <row r="1205" spans="1:10" ht="33">
      <c r="A1205" s="41" t="str">
        <f ca="1">IF(ISERROR(MATCH(E1205,Код_КВР,0)),"",INDIRECT(ADDRESS(MATCH(E1205,Код_КВР,0)+1,2,,,"КВР")))</f>
        <v>Предоставление субсидий бюджетным, автономным учреждениям и иным некоммерческим организациям</v>
      </c>
      <c r="B1205" s="82" t="s">
        <v>412</v>
      </c>
      <c r="C1205" s="8" t="s">
        <v>237</v>
      </c>
      <c r="D1205" s="1" t="s">
        <v>209</v>
      </c>
      <c r="E1205" s="82">
        <v>600</v>
      </c>
      <c r="F1205" s="7">
        <f t="shared" si="205"/>
        <v>1235.2</v>
      </c>
      <c r="G1205" s="7">
        <f t="shared" si="205"/>
        <v>0</v>
      </c>
      <c r="H1205" s="43">
        <f t="shared" si="202"/>
        <v>1235.2</v>
      </c>
      <c r="I1205" s="7">
        <f t="shared" si="205"/>
        <v>0</v>
      </c>
      <c r="J1205" s="43">
        <f t="shared" si="200"/>
        <v>1235.2</v>
      </c>
    </row>
    <row r="1206" spans="1:10" ht="12.75">
      <c r="A1206" s="41" t="str">
        <f ca="1">IF(ISERROR(MATCH(E1206,Код_КВР,0)),"",INDIRECT(ADDRESS(MATCH(E1206,Код_КВР,0)+1,2,,,"КВР")))</f>
        <v>Субсидии бюджетным учреждениям</v>
      </c>
      <c r="B1206" s="82" t="s">
        <v>412</v>
      </c>
      <c r="C1206" s="8" t="s">
        <v>237</v>
      </c>
      <c r="D1206" s="1" t="s">
        <v>209</v>
      </c>
      <c r="E1206" s="82">
        <v>610</v>
      </c>
      <c r="F1206" s="7">
        <f t="shared" si="205"/>
        <v>1235.2</v>
      </c>
      <c r="G1206" s="7">
        <f t="shared" si="205"/>
        <v>0</v>
      </c>
      <c r="H1206" s="43">
        <f t="shared" si="202"/>
        <v>1235.2</v>
      </c>
      <c r="I1206" s="7">
        <f t="shared" si="205"/>
        <v>0</v>
      </c>
      <c r="J1206" s="43">
        <f t="shared" si="200"/>
        <v>1235.2</v>
      </c>
    </row>
    <row r="1207" spans="1:10" ht="12.75">
      <c r="A1207" s="41" t="str">
        <f ca="1">IF(ISERROR(MATCH(E1207,Код_КВР,0)),"",INDIRECT(ADDRESS(MATCH(E1207,Код_КВР,0)+1,2,,,"КВР")))</f>
        <v>Субсидии бюджетным учреждениям на иные цели</v>
      </c>
      <c r="B1207" s="82" t="s">
        <v>412</v>
      </c>
      <c r="C1207" s="8" t="s">
        <v>237</v>
      </c>
      <c r="D1207" s="1" t="s">
        <v>209</v>
      </c>
      <c r="E1207" s="82">
        <v>612</v>
      </c>
      <c r="F1207" s="7">
        <f>'прил.5'!G255</f>
        <v>1235.2</v>
      </c>
      <c r="G1207" s="7">
        <f>'прил.5'!H255</f>
        <v>0</v>
      </c>
      <c r="H1207" s="43">
        <f t="shared" si="202"/>
        <v>1235.2</v>
      </c>
      <c r="I1207" s="7">
        <f>'прил.5'!J255</f>
        <v>0</v>
      </c>
      <c r="J1207" s="43">
        <f t="shared" si="200"/>
        <v>1235.2</v>
      </c>
    </row>
    <row r="1208" spans="1:10" ht="33">
      <c r="A1208" s="41" t="str">
        <f aca="true" t="shared" si="206" ref="A1208:A1218">IF(ISERROR(MATCH(B1208,Код_КЦСР,0)),"",INDIRECT(ADDRESS(MATCH(B1208,Код_КЦСР,0)+1,2,,,"КЦСР")))</f>
        <v>Повышение безопасности дорожного движения в городе Череповце</v>
      </c>
      <c r="B1208" s="53" t="s">
        <v>177</v>
      </c>
      <c r="C1208" s="8"/>
      <c r="D1208" s="1"/>
      <c r="E1208" s="82"/>
      <c r="F1208" s="7">
        <f aca="true" t="shared" si="207" ref="F1208:I1213">F1209</f>
        <v>30</v>
      </c>
      <c r="G1208" s="7">
        <f t="shared" si="207"/>
        <v>0</v>
      </c>
      <c r="H1208" s="43">
        <f t="shared" si="202"/>
        <v>30</v>
      </c>
      <c r="I1208" s="7">
        <f t="shared" si="207"/>
        <v>0</v>
      </c>
      <c r="J1208" s="43">
        <f t="shared" si="200"/>
        <v>30</v>
      </c>
    </row>
    <row r="1209" spans="1:10" ht="49.5">
      <c r="A1209" s="41" t="str">
        <f ca="1" t="shared" si="206"/>
        <v>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</v>
      </c>
      <c r="B1209" s="53" t="s">
        <v>179</v>
      </c>
      <c r="C1209" s="8"/>
      <c r="D1209" s="1"/>
      <c r="E1209" s="82"/>
      <c r="F1209" s="7">
        <f t="shared" si="207"/>
        <v>30</v>
      </c>
      <c r="G1209" s="7">
        <f t="shared" si="207"/>
        <v>0</v>
      </c>
      <c r="H1209" s="43">
        <f t="shared" si="202"/>
        <v>30</v>
      </c>
      <c r="I1209" s="7">
        <f t="shared" si="207"/>
        <v>0</v>
      </c>
      <c r="J1209" s="43">
        <f t="shared" si="200"/>
        <v>30</v>
      </c>
    </row>
    <row r="1210" spans="1:10" ht="12.75">
      <c r="A1210" s="41" t="str">
        <f ca="1">IF(ISERROR(MATCH(C1210,Код_Раздел,0)),"",INDIRECT(ADDRESS(MATCH(C1210,Код_Раздел,0)+1,2,,,"Раздел")))</f>
        <v>Образование</v>
      </c>
      <c r="B1210" s="53" t="s">
        <v>179</v>
      </c>
      <c r="C1210" s="8" t="s">
        <v>216</v>
      </c>
      <c r="D1210" s="1"/>
      <c r="E1210" s="82"/>
      <c r="F1210" s="7">
        <f t="shared" si="207"/>
        <v>30</v>
      </c>
      <c r="G1210" s="7">
        <f t="shared" si="207"/>
        <v>0</v>
      </c>
      <c r="H1210" s="43">
        <f t="shared" si="202"/>
        <v>30</v>
      </c>
      <c r="I1210" s="7">
        <f t="shared" si="207"/>
        <v>0</v>
      </c>
      <c r="J1210" s="43">
        <f t="shared" si="200"/>
        <v>30</v>
      </c>
    </row>
    <row r="1211" spans="1:10" ht="12.75">
      <c r="A1211" s="10" t="s">
        <v>272</v>
      </c>
      <c r="B1211" s="53" t="s">
        <v>179</v>
      </c>
      <c r="C1211" s="8" t="s">
        <v>216</v>
      </c>
      <c r="D1211" s="1" t="s">
        <v>240</v>
      </c>
      <c r="E1211" s="82"/>
      <c r="F1211" s="7">
        <f t="shared" si="207"/>
        <v>30</v>
      </c>
      <c r="G1211" s="7">
        <f t="shared" si="207"/>
        <v>0</v>
      </c>
      <c r="H1211" s="43">
        <f t="shared" si="202"/>
        <v>30</v>
      </c>
      <c r="I1211" s="7">
        <f t="shared" si="207"/>
        <v>0</v>
      </c>
      <c r="J1211" s="43">
        <f t="shared" si="200"/>
        <v>30</v>
      </c>
    </row>
    <row r="1212" spans="1:10" ht="33">
      <c r="A1212" s="41" t="str">
        <f ca="1">IF(ISERROR(MATCH(E1212,Код_КВР,0)),"",INDIRECT(ADDRESS(MATCH(E1212,Код_КВР,0)+1,2,,,"КВР")))</f>
        <v>Предоставление субсидий бюджетным, автономным учреждениям и иным некоммерческим организациям</v>
      </c>
      <c r="B1212" s="53" t="s">
        <v>179</v>
      </c>
      <c r="C1212" s="8" t="s">
        <v>216</v>
      </c>
      <c r="D1212" s="1" t="s">
        <v>240</v>
      </c>
      <c r="E1212" s="82">
        <v>600</v>
      </c>
      <c r="F1212" s="7">
        <f t="shared" si="207"/>
        <v>30</v>
      </c>
      <c r="G1212" s="7">
        <f t="shared" si="207"/>
        <v>0</v>
      </c>
      <c r="H1212" s="43">
        <f t="shared" si="202"/>
        <v>30</v>
      </c>
      <c r="I1212" s="7">
        <f t="shared" si="207"/>
        <v>0</v>
      </c>
      <c r="J1212" s="43">
        <f t="shared" si="200"/>
        <v>30</v>
      </c>
    </row>
    <row r="1213" spans="1:10" ht="12.75">
      <c r="A1213" s="41" t="str">
        <f ca="1">IF(ISERROR(MATCH(E1213,Код_КВР,0)),"",INDIRECT(ADDRESS(MATCH(E1213,Код_КВР,0)+1,2,,,"КВР")))</f>
        <v>Субсидии бюджетным учреждениям</v>
      </c>
      <c r="B1213" s="53" t="s">
        <v>179</v>
      </c>
      <c r="C1213" s="8" t="s">
        <v>216</v>
      </c>
      <c r="D1213" s="1" t="s">
        <v>240</v>
      </c>
      <c r="E1213" s="82">
        <v>610</v>
      </c>
      <c r="F1213" s="7">
        <f t="shared" si="207"/>
        <v>30</v>
      </c>
      <c r="G1213" s="7">
        <f t="shared" si="207"/>
        <v>0</v>
      </c>
      <c r="H1213" s="43">
        <f t="shared" si="202"/>
        <v>30</v>
      </c>
      <c r="I1213" s="7">
        <f t="shared" si="207"/>
        <v>0</v>
      </c>
      <c r="J1213" s="43">
        <f t="shared" si="200"/>
        <v>30</v>
      </c>
    </row>
    <row r="1214" spans="1:10" ht="12.75">
      <c r="A1214" s="41" t="str">
        <f ca="1">IF(ISERROR(MATCH(E1214,Код_КВР,0)),"",INDIRECT(ADDRESS(MATCH(E1214,Код_КВР,0)+1,2,,,"КВР")))</f>
        <v>Субсидии бюджетным учреждениям на иные цели</v>
      </c>
      <c r="B1214" s="53" t="s">
        <v>179</v>
      </c>
      <c r="C1214" s="8" t="s">
        <v>216</v>
      </c>
      <c r="D1214" s="1" t="s">
        <v>240</v>
      </c>
      <c r="E1214" s="82">
        <v>612</v>
      </c>
      <c r="F1214" s="7">
        <f>'прил.5'!G705</f>
        <v>30</v>
      </c>
      <c r="G1214" s="7">
        <f>'прил.5'!H705</f>
        <v>0</v>
      </c>
      <c r="H1214" s="43">
        <f t="shared" si="202"/>
        <v>30</v>
      </c>
      <c r="I1214" s="7">
        <f>'прил.5'!J705</f>
        <v>0</v>
      </c>
      <c r="J1214" s="43">
        <f t="shared" si="200"/>
        <v>30</v>
      </c>
    </row>
    <row r="1215" spans="1:10" ht="33">
      <c r="A1215" s="41" t="str">
        <f ca="1" t="shared" si="206"/>
        <v>Непрограммные направления деятельности органов местного самоуправления</v>
      </c>
      <c r="B1215" s="53" t="s">
        <v>323</v>
      </c>
      <c r="C1215" s="8"/>
      <c r="D1215" s="1"/>
      <c r="E1215" s="82"/>
      <c r="F1215" s="7">
        <f>F1216</f>
        <v>648834.4999999999</v>
      </c>
      <c r="G1215" s="7">
        <f>G1216</f>
        <v>-73691.9</v>
      </c>
      <c r="H1215" s="43">
        <f t="shared" si="202"/>
        <v>575142.5999999999</v>
      </c>
      <c r="I1215" s="7">
        <f>I1216</f>
        <v>-1678.800000000002</v>
      </c>
      <c r="J1215" s="43">
        <f t="shared" si="200"/>
        <v>573463.7999999998</v>
      </c>
    </row>
    <row r="1216" spans="1:10" ht="33">
      <c r="A1216" s="41" t="str">
        <f ca="1" t="shared" si="206"/>
        <v>Расходы, не включенные в муниципальные программы города Череповца</v>
      </c>
      <c r="B1216" s="53" t="s">
        <v>325</v>
      </c>
      <c r="C1216" s="8"/>
      <c r="D1216" s="1"/>
      <c r="E1216" s="82"/>
      <c r="F1216" s="7">
        <f>F1217+F1323+F1330+F1344+F1350+F1336+F1384+F1392+F1404+F1412+F1420+F1425+F1430+F1438+F1446+F1451+F1456+F1461+F1467</f>
        <v>648834.4999999999</v>
      </c>
      <c r="G1216" s="7">
        <f>G1217+G1323+G1330+G1344+G1350+G1336+G1384+G1392+G1404+G1412+G1420+G1425+G1430+G1438+G1446+G1451+G1456+G1461+G1467</f>
        <v>-73691.9</v>
      </c>
      <c r="H1216" s="43">
        <f t="shared" si="202"/>
        <v>575142.5999999999</v>
      </c>
      <c r="I1216" s="7">
        <f>I1217+I1323+I1330+I1344+I1350+I1336+I1384+I1392+I1404+I1412+I1420+I1425+I1430+I1438+I1446+I1451+I1456+I1461+I1467</f>
        <v>-1678.800000000002</v>
      </c>
      <c r="J1216" s="43">
        <f t="shared" si="200"/>
        <v>573463.7999999998</v>
      </c>
    </row>
    <row r="1217" spans="1:10" ht="33">
      <c r="A1217" s="41" t="str">
        <f ca="1" t="shared" si="206"/>
        <v>Руководство и управление в сфере установленных функций органов местного самоуправления</v>
      </c>
      <c r="B1217" s="53" t="s">
        <v>327</v>
      </c>
      <c r="C1217" s="8"/>
      <c r="D1217" s="1"/>
      <c r="E1217" s="82"/>
      <c r="F1217" s="7">
        <f>F1218++F1223+F1313+F1318</f>
        <v>342834.4999999999</v>
      </c>
      <c r="G1217" s="7">
        <f>G1218++G1223+G1313+G1318</f>
        <v>0</v>
      </c>
      <c r="H1217" s="43">
        <f t="shared" si="202"/>
        <v>342834.4999999999</v>
      </c>
      <c r="I1217" s="7">
        <f>I1218++I1223+I1313+I1318</f>
        <v>-1048.7</v>
      </c>
      <c r="J1217" s="43">
        <f t="shared" si="200"/>
        <v>341785.7999999999</v>
      </c>
    </row>
    <row r="1218" spans="1:10" ht="12.75">
      <c r="A1218" s="41" t="str">
        <f ca="1" t="shared" si="206"/>
        <v>Глава муниципального образования</v>
      </c>
      <c r="B1218" s="53" t="s">
        <v>329</v>
      </c>
      <c r="C1218" s="8"/>
      <c r="D1218" s="1"/>
      <c r="E1218" s="82"/>
      <c r="F1218" s="7">
        <f aca="true" t="shared" si="208" ref="F1218:I1221">F1219</f>
        <v>2998</v>
      </c>
      <c r="G1218" s="7">
        <f t="shared" si="208"/>
        <v>0</v>
      </c>
      <c r="H1218" s="43">
        <f t="shared" si="202"/>
        <v>2998</v>
      </c>
      <c r="I1218" s="7">
        <f t="shared" si="208"/>
        <v>0</v>
      </c>
      <c r="J1218" s="43">
        <f t="shared" si="200"/>
        <v>2998</v>
      </c>
    </row>
    <row r="1219" spans="1:10" ht="12.75">
      <c r="A1219" s="41" t="str">
        <f ca="1">IF(ISERROR(MATCH(C1219,Код_Раздел,0)),"",INDIRECT(ADDRESS(MATCH(C1219,Код_Раздел,0)+1,2,,,"Раздел")))</f>
        <v>Общегосударственные  вопросы</v>
      </c>
      <c r="B1219" s="53" t="s">
        <v>329</v>
      </c>
      <c r="C1219" s="8" t="s">
        <v>234</v>
      </c>
      <c r="D1219" s="1"/>
      <c r="E1219" s="82"/>
      <c r="F1219" s="7">
        <f t="shared" si="208"/>
        <v>2998</v>
      </c>
      <c r="G1219" s="7">
        <f t="shared" si="208"/>
        <v>0</v>
      </c>
      <c r="H1219" s="43">
        <f t="shared" si="202"/>
        <v>2998</v>
      </c>
      <c r="I1219" s="7">
        <f t="shared" si="208"/>
        <v>0</v>
      </c>
      <c r="J1219" s="43">
        <f t="shared" si="200"/>
        <v>2998</v>
      </c>
    </row>
    <row r="1220" spans="1:10" ht="33">
      <c r="A1220" s="20" t="s">
        <v>254</v>
      </c>
      <c r="B1220" s="53" t="s">
        <v>329</v>
      </c>
      <c r="C1220" s="8" t="s">
        <v>234</v>
      </c>
      <c r="D1220" s="1" t="s">
        <v>235</v>
      </c>
      <c r="E1220" s="82"/>
      <c r="F1220" s="7">
        <f t="shared" si="208"/>
        <v>2998</v>
      </c>
      <c r="G1220" s="7">
        <f t="shared" si="208"/>
        <v>0</v>
      </c>
      <c r="H1220" s="43">
        <f t="shared" si="202"/>
        <v>2998</v>
      </c>
      <c r="I1220" s="7">
        <f t="shared" si="208"/>
        <v>0</v>
      </c>
      <c r="J1220" s="43">
        <f t="shared" si="200"/>
        <v>2998</v>
      </c>
    </row>
    <row r="1221" spans="1:10" ht="33">
      <c r="A1221" s="41" t="str">
        <f ca="1">IF(ISERROR(MATCH(E1221,Код_КВР,0)),"",INDIRECT(ADDRESS(MATCH(E1221,Код_КВР,0)+1,2,,,"КВР")))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21" s="53" t="s">
        <v>329</v>
      </c>
      <c r="C1221" s="8" t="s">
        <v>234</v>
      </c>
      <c r="D1221" s="8" t="s">
        <v>235</v>
      </c>
      <c r="E1221" s="82">
        <v>100</v>
      </c>
      <c r="F1221" s="7">
        <f t="shared" si="208"/>
        <v>2998</v>
      </c>
      <c r="G1221" s="7">
        <f t="shared" si="208"/>
        <v>0</v>
      </c>
      <c r="H1221" s="43">
        <f t="shared" si="202"/>
        <v>2998</v>
      </c>
      <c r="I1221" s="7">
        <f t="shared" si="208"/>
        <v>0</v>
      </c>
      <c r="J1221" s="43">
        <f t="shared" si="200"/>
        <v>2998</v>
      </c>
    </row>
    <row r="1222" spans="1:10" ht="12.75">
      <c r="A1222" s="41" t="str">
        <f ca="1">IF(ISERROR(MATCH(E1222,Код_КВР,0)),"",INDIRECT(ADDRESS(MATCH(E1222,Код_КВР,0)+1,2,,,"КВР")))</f>
        <v>Расходы на выплаты персоналу муниципальных органов</v>
      </c>
      <c r="B1222" s="53" t="s">
        <v>329</v>
      </c>
      <c r="C1222" s="8" t="s">
        <v>234</v>
      </c>
      <c r="D1222" s="8" t="s">
        <v>235</v>
      </c>
      <c r="E1222" s="82">
        <v>120</v>
      </c>
      <c r="F1222" s="7">
        <f>'прил.5'!G33</f>
        <v>2998</v>
      </c>
      <c r="G1222" s="7">
        <f>'прил.5'!H33</f>
        <v>0</v>
      </c>
      <c r="H1222" s="43">
        <f t="shared" si="202"/>
        <v>2998</v>
      </c>
      <c r="I1222" s="7">
        <f>'прил.5'!J33</f>
        <v>0</v>
      </c>
      <c r="J1222" s="43">
        <f t="shared" si="200"/>
        <v>2998</v>
      </c>
    </row>
    <row r="1223" spans="1:10" ht="12.75">
      <c r="A1223" s="41" t="str">
        <f ca="1">IF(ISERROR(MATCH(B1223,Код_КЦСР,0)),"",INDIRECT(ADDRESS(MATCH(B1223,Код_КЦСР,0)+1,2,,,"КЦСР")))</f>
        <v>Центральный аппарат</v>
      </c>
      <c r="B1223" s="53" t="s">
        <v>330</v>
      </c>
      <c r="C1223" s="8"/>
      <c r="D1223" s="1"/>
      <c r="E1223" s="82"/>
      <c r="F1223" s="7">
        <f>F1224+F1252+F1262+F1272+F1282+F1289+F1299+F1306</f>
        <v>333928.5999999999</v>
      </c>
      <c r="G1223" s="7">
        <f>G1224+G1252+G1262+G1272+G1282+G1289+G1299+G1306</f>
        <v>0</v>
      </c>
      <c r="H1223" s="43">
        <f t="shared" si="202"/>
        <v>333928.5999999999</v>
      </c>
      <c r="I1223" s="7">
        <f>I1224+I1252+I1262+I1272+I1282+I1289+I1299+I1306</f>
        <v>-1048.7</v>
      </c>
      <c r="J1223" s="43">
        <f t="shared" si="200"/>
        <v>332879.8999999999</v>
      </c>
    </row>
    <row r="1224" spans="1:10" ht="12.75">
      <c r="A1224" s="41" t="str">
        <f ca="1">IF(ISERROR(MATCH(C1224,Код_Раздел,0)),"",INDIRECT(ADDRESS(MATCH(C1224,Код_Раздел,0)+1,2,,,"Раздел")))</f>
        <v>Общегосударственные  вопросы</v>
      </c>
      <c r="B1224" s="53" t="s">
        <v>330</v>
      </c>
      <c r="C1224" s="8" t="s">
        <v>234</v>
      </c>
      <c r="D1224" s="1"/>
      <c r="E1224" s="82"/>
      <c r="F1224" s="7">
        <f>F1225+F1234+F1243</f>
        <v>181262.3</v>
      </c>
      <c r="G1224" s="7">
        <f>G1225+G1234+G1243</f>
        <v>0</v>
      </c>
      <c r="H1224" s="43">
        <f t="shared" si="202"/>
        <v>181262.3</v>
      </c>
      <c r="I1224" s="7">
        <f>I1225+I1234+I1243</f>
        <v>-330.5</v>
      </c>
      <c r="J1224" s="43">
        <f t="shared" si="200"/>
        <v>180931.8</v>
      </c>
    </row>
    <row r="1225" spans="1:10" ht="49.5">
      <c r="A1225" s="10" t="s">
        <v>189</v>
      </c>
      <c r="B1225" s="53" t="s">
        <v>330</v>
      </c>
      <c r="C1225" s="8" t="s">
        <v>234</v>
      </c>
      <c r="D1225" s="8" t="s">
        <v>236</v>
      </c>
      <c r="E1225" s="82"/>
      <c r="F1225" s="7">
        <f>F1226+F1228+F1231</f>
        <v>22979.500000000004</v>
      </c>
      <c r="G1225" s="7">
        <f>G1226+G1228+G1231</f>
        <v>0</v>
      </c>
      <c r="H1225" s="43">
        <f t="shared" si="202"/>
        <v>22979.500000000004</v>
      </c>
      <c r="I1225" s="7">
        <f>I1226+I1228+I1231</f>
        <v>-8530.4</v>
      </c>
      <c r="J1225" s="43">
        <f t="shared" si="200"/>
        <v>14449.100000000004</v>
      </c>
    </row>
    <row r="1226" spans="1:10" ht="33">
      <c r="A1226" s="41" t="str">
        <f aca="true" t="shared" si="209" ref="A1226:A1233">IF(ISERROR(MATCH(E1226,Код_КВР,0)),"",INDIRECT(ADDRESS(MATCH(E1226,Код_КВР,0)+1,2,,,"КВР")))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26" s="53" t="s">
        <v>330</v>
      </c>
      <c r="C1226" s="8" t="s">
        <v>234</v>
      </c>
      <c r="D1226" s="8" t="s">
        <v>236</v>
      </c>
      <c r="E1226" s="82">
        <v>100</v>
      </c>
      <c r="F1226" s="7">
        <f>F1227</f>
        <v>21566.300000000003</v>
      </c>
      <c r="G1226" s="7">
        <f>G1227</f>
        <v>0</v>
      </c>
      <c r="H1226" s="43">
        <f t="shared" si="202"/>
        <v>21566.300000000003</v>
      </c>
      <c r="I1226" s="7">
        <f>I1227</f>
        <v>-7967.6</v>
      </c>
      <c r="J1226" s="43">
        <f t="shared" si="200"/>
        <v>13598.700000000003</v>
      </c>
    </row>
    <row r="1227" spans="1:10" ht="12.75">
      <c r="A1227" s="41" t="str">
        <f ca="1" t="shared" si="209"/>
        <v>Расходы на выплаты персоналу муниципальных органов</v>
      </c>
      <c r="B1227" s="53" t="s">
        <v>330</v>
      </c>
      <c r="C1227" s="8" t="s">
        <v>234</v>
      </c>
      <c r="D1227" s="8" t="s">
        <v>236</v>
      </c>
      <c r="E1227" s="82">
        <v>120</v>
      </c>
      <c r="F1227" s="7">
        <f>'прил.5'!G360</f>
        <v>21566.300000000003</v>
      </c>
      <c r="G1227" s="7">
        <f>'прил.5'!H360</f>
        <v>0</v>
      </c>
      <c r="H1227" s="43">
        <f t="shared" si="202"/>
        <v>21566.300000000003</v>
      </c>
      <c r="I1227" s="7">
        <f>'прил.5'!J360</f>
        <v>-7967.6</v>
      </c>
      <c r="J1227" s="43">
        <f t="shared" si="200"/>
        <v>13598.700000000003</v>
      </c>
    </row>
    <row r="1228" spans="1:10" ht="12.75">
      <c r="A1228" s="41" t="str">
        <f ca="1" t="shared" si="209"/>
        <v>Закупка товаров, работ и услуг для муниципальных нужд</v>
      </c>
      <c r="B1228" s="53" t="s">
        <v>330</v>
      </c>
      <c r="C1228" s="8" t="s">
        <v>234</v>
      </c>
      <c r="D1228" s="8" t="s">
        <v>236</v>
      </c>
      <c r="E1228" s="82">
        <v>200</v>
      </c>
      <c r="F1228" s="7">
        <f>F1229</f>
        <v>1410.8</v>
      </c>
      <c r="G1228" s="7">
        <f>G1229</f>
        <v>0</v>
      </c>
      <c r="H1228" s="43">
        <f t="shared" si="202"/>
        <v>1410.8</v>
      </c>
      <c r="I1228" s="7">
        <f>I1229</f>
        <v>-562.8</v>
      </c>
      <c r="J1228" s="43">
        <f t="shared" si="200"/>
        <v>848</v>
      </c>
    </row>
    <row r="1229" spans="1:10" ht="33">
      <c r="A1229" s="41" t="str">
        <f ca="1" t="shared" si="209"/>
        <v>Иные закупки товаров, работ и услуг для обеспечения муниципальных нужд</v>
      </c>
      <c r="B1229" s="53" t="s">
        <v>330</v>
      </c>
      <c r="C1229" s="8" t="s">
        <v>234</v>
      </c>
      <c r="D1229" s="8" t="s">
        <v>236</v>
      </c>
      <c r="E1229" s="82">
        <v>240</v>
      </c>
      <c r="F1229" s="7">
        <f>F1230</f>
        <v>1410.8</v>
      </c>
      <c r="G1229" s="7">
        <f>G1230</f>
        <v>0</v>
      </c>
      <c r="H1229" s="43">
        <f t="shared" si="202"/>
        <v>1410.8</v>
      </c>
      <c r="I1229" s="7">
        <f>I1230</f>
        <v>-562.8</v>
      </c>
      <c r="J1229" s="43">
        <f t="shared" si="200"/>
        <v>848</v>
      </c>
    </row>
    <row r="1230" spans="1:10" ht="33">
      <c r="A1230" s="41" t="str">
        <f ca="1" t="shared" si="209"/>
        <v xml:space="preserve">Прочая закупка товаров, работ и услуг для обеспечения муниципальных нужд         </v>
      </c>
      <c r="B1230" s="53" t="s">
        <v>330</v>
      </c>
      <c r="C1230" s="8" t="s">
        <v>234</v>
      </c>
      <c r="D1230" s="8" t="s">
        <v>236</v>
      </c>
      <c r="E1230" s="82">
        <v>244</v>
      </c>
      <c r="F1230" s="7">
        <f>'прил.5'!G363</f>
        <v>1410.8</v>
      </c>
      <c r="G1230" s="7">
        <f>'прил.5'!H363</f>
        <v>0</v>
      </c>
      <c r="H1230" s="43">
        <f t="shared" si="202"/>
        <v>1410.8</v>
      </c>
      <c r="I1230" s="7">
        <f>'прил.5'!J363</f>
        <v>-562.8</v>
      </c>
      <c r="J1230" s="43">
        <f t="shared" si="200"/>
        <v>848</v>
      </c>
    </row>
    <row r="1231" spans="1:10" ht="12.75">
      <c r="A1231" s="41" t="str">
        <f ca="1" t="shared" si="209"/>
        <v>Иные бюджетные ассигнования</v>
      </c>
      <c r="B1231" s="53" t="s">
        <v>330</v>
      </c>
      <c r="C1231" s="8" t="s">
        <v>234</v>
      </c>
      <c r="D1231" s="8" t="s">
        <v>236</v>
      </c>
      <c r="E1231" s="82">
        <v>800</v>
      </c>
      <c r="F1231" s="7">
        <f>F1232</f>
        <v>2.4</v>
      </c>
      <c r="G1231" s="7">
        <f>G1232</f>
        <v>0</v>
      </c>
      <c r="H1231" s="43">
        <f t="shared" si="202"/>
        <v>2.4</v>
      </c>
      <c r="I1231" s="7">
        <f>I1232</f>
        <v>0</v>
      </c>
      <c r="J1231" s="43">
        <f t="shared" si="200"/>
        <v>2.4</v>
      </c>
    </row>
    <row r="1232" spans="1:10" ht="12.75">
      <c r="A1232" s="41" t="str">
        <f ca="1" t="shared" si="209"/>
        <v>Уплата налогов, сборов и иных платежей</v>
      </c>
      <c r="B1232" s="53" t="s">
        <v>330</v>
      </c>
      <c r="C1232" s="8" t="s">
        <v>234</v>
      </c>
      <c r="D1232" s="8" t="s">
        <v>236</v>
      </c>
      <c r="E1232" s="82">
        <v>850</v>
      </c>
      <c r="F1232" s="7">
        <f>F1233</f>
        <v>2.4</v>
      </c>
      <c r="G1232" s="7">
        <f>G1233</f>
        <v>0</v>
      </c>
      <c r="H1232" s="43">
        <f t="shared" si="202"/>
        <v>2.4</v>
      </c>
      <c r="I1232" s="7">
        <f>I1233</f>
        <v>0</v>
      </c>
      <c r="J1232" s="43">
        <f t="shared" si="200"/>
        <v>2.4</v>
      </c>
    </row>
    <row r="1233" spans="1:10" ht="12.75">
      <c r="A1233" s="41" t="str">
        <f ca="1" t="shared" si="209"/>
        <v>Уплата прочих налогов, сборов и иных платежей</v>
      </c>
      <c r="B1233" s="53" t="s">
        <v>330</v>
      </c>
      <c r="C1233" s="8" t="s">
        <v>234</v>
      </c>
      <c r="D1233" s="8" t="s">
        <v>236</v>
      </c>
      <c r="E1233" s="82">
        <v>852</v>
      </c>
      <c r="F1233" s="7">
        <f>'прил.5'!G366</f>
        <v>2.4</v>
      </c>
      <c r="G1233" s="7">
        <f>'прил.5'!H366</f>
        <v>0</v>
      </c>
      <c r="H1233" s="43">
        <f t="shared" si="202"/>
        <v>2.4</v>
      </c>
      <c r="I1233" s="7">
        <f>'прил.5'!J366</f>
        <v>0</v>
      </c>
      <c r="J1233" s="43">
        <f t="shared" si="200"/>
        <v>2.4</v>
      </c>
    </row>
    <row r="1234" spans="1:10" ht="49.5">
      <c r="A1234" s="11" t="s">
        <v>256</v>
      </c>
      <c r="B1234" s="53" t="s">
        <v>330</v>
      </c>
      <c r="C1234" s="8" t="s">
        <v>234</v>
      </c>
      <c r="D1234" s="8" t="s">
        <v>237</v>
      </c>
      <c r="E1234" s="82"/>
      <c r="F1234" s="7">
        <f>F1235+F1237+F1240</f>
        <v>124245.5</v>
      </c>
      <c r="G1234" s="7">
        <f>G1235+G1237+G1240</f>
        <v>0</v>
      </c>
      <c r="H1234" s="43">
        <f t="shared" si="202"/>
        <v>124245.5</v>
      </c>
      <c r="I1234" s="7">
        <f>I1235+I1237+I1240</f>
        <v>0</v>
      </c>
      <c r="J1234" s="43">
        <f t="shared" si="200"/>
        <v>124245.5</v>
      </c>
    </row>
    <row r="1235" spans="1:10" ht="33">
      <c r="A1235" s="41" t="str">
        <f aca="true" t="shared" si="210" ref="A1235:A1242">IF(ISERROR(MATCH(E1235,Код_КВР,0)),"",INDIRECT(ADDRESS(MATCH(E1235,Код_КВР,0)+1,2,,,"КВР")))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35" s="53" t="s">
        <v>330</v>
      </c>
      <c r="C1235" s="8" t="s">
        <v>234</v>
      </c>
      <c r="D1235" s="8" t="s">
        <v>237</v>
      </c>
      <c r="E1235" s="82">
        <v>100</v>
      </c>
      <c r="F1235" s="7">
        <f>F1236</f>
        <v>120035.7</v>
      </c>
      <c r="G1235" s="7">
        <f>G1236</f>
        <v>0</v>
      </c>
      <c r="H1235" s="43">
        <f t="shared" si="202"/>
        <v>120035.7</v>
      </c>
      <c r="I1235" s="7">
        <f>I1236</f>
        <v>0</v>
      </c>
      <c r="J1235" s="43">
        <f t="shared" si="200"/>
        <v>120035.7</v>
      </c>
    </row>
    <row r="1236" spans="1:10" ht="12.75">
      <c r="A1236" s="41" t="str">
        <f ca="1" t="shared" si="210"/>
        <v>Расходы на выплаты персоналу муниципальных органов</v>
      </c>
      <c r="B1236" s="53" t="s">
        <v>330</v>
      </c>
      <c r="C1236" s="8" t="s">
        <v>234</v>
      </c>
      <c r="D1236" s="8" t="s">
        <v>237</v>
      </c>
      <c r="E1236" s="82">
        <v>120</v>
      </c>
      <c r="F1236" s="7">
        <f>'прил.5'!G40</f>
        <v>120035.7</v>
      </c>
      <c r="G1236" s="7">
        <f>'прил.5'!H40</f>
        <v>0</v>
      </c>
      <c r="H1236" s="43">
        <f t="shared" si="202"/>
        <v>120035.7</v>
      </c>
      <c r="I1236" s="7">
        <f>'прил.5'!J40</f>
        <v>0</v>
      </c>
      <c r="J1236" s="43">
        <f t="shared" si="200"/>
        <v>120035.7</v>
      </c>
    </row>
    <row r="1237" spans="1:10" ht="12.75">
      <c r="A1237" s="41" t="str">
        <f ca="1" t="shared" si="210"/>
        <v>Закупка товаров, работ и услуг для муниципальных нужд</v>
      </c>
      <c r="B1237" s="53" t="s">
        <v>330</v>
      </c>
      <c r="C1237" s="8" t="s">
        <v>234</v>
      </c>
      <c r="D1237" s="8" t="s">
        <v>237</v>
      </c>
      <c r="E1237" s="82">
        <v>200</v>
      </c>
      <c r="F1237" s="7">
        <f>F1238</f>
        <v>4207.8</v>
      </c>
      <c r="G1237" s="7">
        <f>G1238</f>
        <v>0</v>
      </c>
      <c r="H1237" s="43">
        <f t="shared" si="202"/>
        <v>4207.8</v>
      </c>
      <c r="I1237" s="7">
        <f>I1238</f>
        <v>0</v>
      </c>
      <c r="J1237" s="43">
        <f t="shared" si="200"/>
        <v>4207.8</v>
      </c>
    </row>
    <row r="1238" spans="1:10" ht="33">
      <c r="A1238" s="41" t="str">
        <f ca="1" t="shared" si="210"/>
        <v>Иные закупки товаров, работ и услуг для обеспечения муниципальных нужд</v>
      </c>
      <c r="B1238" s="53" t="s">
        <v>330</v>
      </c>
      <c r="C1238" s="8" t="s">
        <v>234</v>
      </c>
      <c r="D1238" s="8" t="s">
        <v>237</v>
      </c>
      <c r="E1238" s="82">
        <v>240</v>
      </c>
      <c r="F1238" s="7">
        <f>F1239</f>
        <v>4207.8</v>
      </c>
      <c r="G1238" s="7">
        <f>G1239</f>
        <v>0</v>
      </c>
      <c r="H1238" s="43">
        <f t="shared" si="202"/>
        <v>4207.8</v>
      </c>
      <c r="I1238" s="7">
        <f>I1239</f>
        <v>0</v>
      </c>
      <c r="J1238" s="43">
        <f t="shared" si="200"/>
        <v>4207.8</v>
      </c>
    </row>
    <row r="1239" spans="1:10" ht="33">
      <c r="A1239" s="41" t="str">
        <f ca="1" t="shared" si="210"/>
        <v xml:space="preserve">Прочая закупка товаров, работ и услуг для обеспечения муниципальных нужд         </v>
      </c>
      <c r="B1239" s="53" t="s">
        <v>330</v>
      </c>
      <c r="C1239" s="8" t="s">
        <v>234</v>
      </c>
      <c r="D1239" s="8" t="s">
        <v>237</v>
      </c>
      <c r="E1239" s="82">
        <v>244</v>
      </c>
      <c r="F1239" s="7">
        <f>'прил.5'!G43</f>
        <v>4207.8</v>
      </c>
      <c r="G1239" s="7">
        <f>'прил.5'!H43</f>
        <v>0</v>
      </c>
      <c r="H1239" s="43">
        <f t="shared" si="202"/>
        <v>4207.8</v>
      </c>
      <c r="I1239" s="7">
        <f>'прил.5'!J43</f>
        <v>0</v>
      </c>
      <c r="J1239" s="43">
        <f t="shared" si="200"/>
        <v>4207.8</v>
      </c>
    </row>
    <row r="1240" spans="1:10" ht="12.75">
      <c r="A1240" s="41" t="str">
        <f ca="1" t="shared" si="210"/>
        <v>Иные бюджетные ассигнования</v>
      </c>
      <c r="B1240" s="53" t="s">
        <v>330</v>
      </c>
      <c r="C1240" s="8" t="s">
        <v>234</v>
      </c>
      <c r="D1240" s="8" t="s">
        <v>237</v>
      </c>
      <c r="E1240" s="82">
        <v>800</v>
      </c>
      <c r="F1240" s="7">
        <f>F1241</f>
        <v>2</v>
      </c>
      <c r="G1240" s="7">
        <f>G1241</f>
        <v>0</v>
      </c>
      <c r="H1240" s="43">
        <f t="shared" si="202"/>
        <v>2</v>
      </c>
      <c r="I1240" s="7">
        <f>I1241</f>
        <v>0</v>
      </c>
      <c r="J1240" s="43">
        <f t="shared" si="200"/>
        <v>2</v>
      </c>
    </row>
    <row r="1241" spans="1:10" ht="12.75">
      <c r="A1241" s="41" t="str">
        <f ca="1" t="shared" si="210"/>
        <v>Уплата налогов, сборов и иных платежей</v>
      </c>
      <c r="B1241" s="53" t="s">
        <v>330</v>
      </c>
      <c r="C1241" s="8" t="s">
        <v>234</v>
      </c>
      <c r="D1241" s="8" t="s">
        <v>237</v>
      </c>
      <c r="E1241" s="82">
        <v>850</v>
      </c>
      <c r="F1241" s="7">
        <f>F1242</f>
        <v>2</v>
      </c>
      <c r="G1241" s="7">
        <f>G1242</f>
        <v>0</v>
      </c>
      <c r="H1241" s="43">
        <f t="shared" si="202"/>
        <v>2</v>
      </c>
      <c r="I1241" s="7">
        <f>I1242</f>
        <v>0</v>
      </c>
      <c r="J1241" s="43">
        <f t="shared" si="200"/>
        <v>2</v>
      </c>
    </row>
    <row r="1242" spans="1:10" ht="12.75">
      <c r="A1242" s="41" t="str">
        <f ca="1" t="shared" si="210"/>
        <v>Уплата прочих налогов, сборов и иных платежей</v>
      </c>
      <c r="B1242" s="53" t="s">
        <v>330</v>
      </c>
      <c r="C1242" s="8" t="s">
        <v>234</v>
      </c>
      <c r="D1242" s="8" t="s">
        <v>237</v>
      </c>
      <c r="E1242" s="82">
        <v>852</v>
      </c>
      <c r="F1242" s="7">
        <f>'прил.5'!G46</f>
        <v>2</v>
      </c>
      <c r="G1242" s="7">
        <f>'прил.5'!H46</f>
        <v>0</v>
      </c>
      <c r="H1242" s="43">
        <f t="shared" si="202"/>
        <v>2</v>
      </c>
      <c r="I1242" s="7">
        <f>'прил.5'!J46</f>
        <v>0</v>
      </c>
      <c r="J1242" s="43">
        <f t="shared" si="200"/>
        <v>2</v>
      </c>
    </row>
    <row r="1243" spans="1:10" ht="33">
      <c r="A1243" s="10" t="s">
        <v>186</v>
      </c>
      <c r="B1243" s="53" t="s">
        <v>330</v>
      </c>
      <c r="C1243" s="8" t="s">
        <v>234</v>
      </c>
      <c r="D1243" s="8" t="s">
        <v>238</v>
      </c>
      <c r="E1243" s="82"/>
      <c r="F1243" s="7">
        <f>F1244+F1246+F1249</f>
        <v>34037.299999999996</v>
      </c>
      <c r="G1243" s="7">
        <f>G1244+G1246+G1249</f>
        <v>0</v>
      </c>
      <c r="H1243" s="43">
        <f t="shared" si="202"/>
        <v>34037.299999999996</v>
      </c>
      <c r="I1243" s="7">
        <f>I1244+I1246+I1249</f>
        <v>8199.9</v>
      </c>
      <c r="J1243" s="43">
        <f t="shared" si="200"/>
        <v>42237.2</v>
      </c>
    </row>
    <row r="1244" spans="1:10" ht="33">
      <c r="A1244" s="41" t="str">
        <f aca="true" t="shared" si="211" ref="A1244:A1251">IF(ISERROR(MATCH(E1244,Код_КВР,0)),"",INDIRECT(ADDRESS(MATCH(E1244,Код_КВР,0)+1,2,,,"КВР")))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44" s="53" t="s">
        <v>330</v>
      </c>
      <c r="C1244" s="8" t="s">
        <v>234</v>
      </c>
      <c r="D1244" s="8" t="s">
        <v>238</v>
      </c>
      <c r="E1244" s="82">
        <v>100</v>
      </c>
      <c r="F1244" s="7">
        <f>F1245</f>
        <v>33963.1</v>
      </c>
      <c r="G1244" s="7">
        <f>G1245</f>
        <v>0</v>
      </c>
      <c r="H1244" s="43">
        <f t="shared" si="202"/>
        <v>33963.1</v>
      </c>
      <c r="I1244" s="7">
        <f>I1245</f>
        <v>8130.3</v>
      </c>
      <c r="J1244" s="43">
        <f t="shared" si="200"/>
        <v>42093.4</v>
      </c>
    </row>
    <row r="1245" spans="1:10" ht="12.75">
      <c r="A1245" s="41" t="str">
        <f ca="1" t="shared" si="211"/>
        <v>Расходы на выплаты персоналу муниципальных органов</v>
      </c>
      <c r="B1245" s="53" t="s">
        <v>330</v>
      </c>
      <c r="C1245" s="8" t="s">
        <v>234</v>
      </c>
      <c r="D1245" s="8" t="s">
        <v>238</v>
      </c>
      <c r="E1245" s="82">
        <v>120</v>
      </c>
      <c r="F1245" s="7">
        <f>'прил.5'!G771</f>
        <v>33963.1</v>
      </c>
      <c r="G1245" s="7">
        <f>'прил.5'!H771</f>
        <v>0</v>
      </c>
      <c r="H1245" s="43">
        <f t="shared" si="202"/>
        <v>33963.1</v>
      </c>
      <c r="I1245" s="7">
        <f>'прил.5'!J771+'прил.5'!J1399</f>
        <v>8130.3</v>
      </c>
      <c r="J1245" s="43">
        <f aca="true" t="shared" si="212" ref="J1245:J1308">H1245+I1245</f>
        <v>42093.4</v>
      </c>
    </row>
    <row r="1246" spans="1:10" ht="12.75">
      <c r="A1246" s="41" t="str">
        <f ca="1" t="shared" si="211"/>
        <v>Закупка товаров, работ и услуг для муниципальных нужд</v>
      </c>
      <c r="B1246" s="53" t="s">
        <v>330</v>
      </c>
      <c r="C1246" s="8" t="s">
        <v>234</v>
      </c>
      <c r="D1246" s="8" t="s">
        <v>238</v>
      </c>
      <c r="E1246" s="82">
        <v>200</v>
      </c>
      <c r="F1246" s="7">
        <f>F1247</f>
        <v>72.7</v>
      </c>
      <c r="G1246" s="7">
        <f>G1247</f>
        <v>0</v>
      </c>
      <c r="H1246" s="43">
        <f t="shared" si="202"/>
        <v>72.7</v>
      </c>
      <c r="I1246" s="7">
        <f>I1247</f>
        <v>66.6</v>
      </c>
      <c r="J1246" s="43">
        <f t="shared" si="212"/>
        <v>139.3</v>
      </c>
    </row>
    <row r="1247" spans="1:10" ht="33">
      <c r="A1247" s="41" t="str">
        <f ca="1" t="shared" si="211"/>
        <v>Иные закупки товаров, работ и услуг для обеспечения муниципальных нужд</v>
      </c>
      <c r="B1247" s="53" t="s">
        <v>330</v>
      </c>
      <c r="C1247" s="8" t="s">
        <v>234</v>
      </c>
      <c r="D1247" s="8" t="s">
        <v>238</v>
      </c>
      <c r="E1247" s="82">
        <v>240</v>
      </c>
      <c r="F1247" s="7">
        <f>F1248</f>
        <v>72.7</v>
      </c>
      <c r="G1247" s="7">
        <f>G1248</f>
        <v>0</v>
      </c>
      <c r="H1247" s="43">
        <f t="shared" si="202"/>
        <v>72.7</v>
      </c>
      <c r="I1247" s="7">
        <f>I1248</f>
        <v>66.6</v>
      </c>
      <c r="J1247" s="43">
        <f t="shared" si="212"/>
        <v>139.3</v>
      </c>
    </row>
    <row r="1248" spans="1:10" ht="33">
      <c r="A1248" s="41" t="str">
        <f ca="1" t="shared" si="211"/>
        <v xml:space="preserve">Прочая закупка товаров, работ и услуг для обеспечения муниципальных нужд         </v>
      </c>
      <c r="B1248" s="53" t="s">
        <v>330</v>
      </c>
      <c r="C1248" s="8" t="s">
        <v>234</v>
      </c>
      <c r="D1248" s="8" t="s">
        <v>238</v>
      </c>
      <c r="E1248" s="82">
        <v>244</v>
      </c>
      <c r="F1248" s="7">
        <f>'прил.5'!G774</f>
        <v>72.7</v>
      </c>
      <c r="G1248" s="7">
        <f>'прил.5'!H774</f>
        <v>0</v>
      </c>
      <c r="H1248" s="43">
        <f t="shared" si="202"/>
        <v>72.7</v>
      </c>
      <c r="I1248" s="7">
        <f>'прил.5'!J1402</f>
        <v>66.6</v>
      </c>
      <c r="J1248" s="43">
        <f t="shared" si="212"/>
        <v>139.3</v>
      </c>
    </row>
    <row r="1249" spans="1:10" ht="12.75">
      <c r="A1249" s="41" t="str">
        <f ca="1" t="shared" si="211"/>
        <v>Иные бюджетные ассигнования</v>
      </c>
      <c r="B1249" s="53" t="s">
        <v>330</v>
      </c>
      <c r="C1249" s="8" t="s">
        <v>234</v>
      </c>
      <c r="D1249" s="8" t="s">
        <v>238</v>
      </c>
      <c r="E1249" s="82">
        <v>800</v>
      </c>
      <c r="F1249" s="7">
        <f>F1250</f>
        <v>1.5</v>
      </c>
      <c r="G1249" s="7">
        <f>G1250</f>
        <v>0</v>
      </c>
      <c r="H1249" s="43">
        <f t="shared" si="202"/>
        <v>1.5</v>
      </c>
      <c r="I1249" s="7">
        <f>I1250</f>
        <v>3</v>
      </c>
      <c r="J1249" s="43">
        <f t="shared" si="212"/>
        <v>4.5</v>
      </c>
    </row>
    <row r="1250" spans="1:10" ht="12.75">
      <c r="A1250" s="41" t="str">
        <f ca="1" t="shared" si="211"/>
        <v>Уплата налогов, сборов и иных платежей</v>
      </c>
      <c r="B1250" s="53" t="s">
        <v>330</v>
      </c>
      <c r="C1250" s="8" t="s">
        <v>234</v>
      </c>
      <c r="D1250" s="8" t="s">
        <v>238</v>
      </c>
      <c r="E1250" s="82">
        <v>850</v>
      </c>
      <c r="F1250" s="7">
        <f>F1251</f>
        <v>1.5</v>
      </c>
      <c r="G1250" s="7">
        <f>G1251</f>
        <v>0</v>
      </c>
      <c r="H1250" s="43">
        <f t="shared" si="202"/>
        <v>1.5</v>
      </c>
      <c r="I1250" s="7">
        <f>I1251</f>
        <v>3</v>
      </c>
      <c r="J1250" s="43">
        <f t="shared" si="212"/>
        <v>4.5</v>
      </c>
    </row>
    <row r="1251" spans="1:10" ht="12.75">
      <c r="A1251" s="41" t="str">
        <f ca="1" t="shared" si="211"/>
        <v>Уплата прочих налогов, сборов и иных платежей</v>
      </c>
      <c r="B1251" s="53" t="s">
        <v>330</v>
      </c>
      <c r="C1251" s="8" t="s">
        <v>234</v>
      </c>
      <c r="D1251" s="8" t="s">
        <v>238</v>
      </c>
      <c r="E1251" s="82">
        <v>852</v>
      </c>
      <c r="F1251" s="7">
        <f>'прил.5'!G777</f>
        <v>1.5</v>
      </c>
      <c r="G1251" s="7">
        <f>'прил.5'!H777</f>
        <v>0</v>
      </c>
      <c r="H1251" s="43">
        <f t="shared" si="202"/>
        <v>1.5</v>
      </c>
      <c r="I1251" s="7">
        <f>'прил.5'!J1405</f>
        <v>3</v>
      </c>
      <c r="J1251" s="43">
        <f t="shared" si="212"/>
        <v>4.5</v>
      </c>
    </row>
    <row r="1252" spans="1:10" ht="12.75">
      <c r="A1252" s="41" t="str">
        <f ca="1">IF(ISERROR(MATCH(C1252,Код_Раздел,0)),"",INDIRECT(ADDRESS(MATCH(C1252,Код_Раздел,0)+1,2,,,"Раздел")))</f>
        <v>Национальная экономика</v>
      </c>
      <c r="B1252" s="53" t="s">
        <v>330</v>
      </c>
      <c r="C1252" s="8" t="s">
        <v>237</v>
      </c>
      <c r="D1252" s="8"/>
      <c r="E1252" s="82"/>
      <c r="F1252" s="7">
        <f>F1253</f>
        <v>68230.3</v>
      </c>
      <c r="G1252" s="7">
        <f>G1253</f>
        <v>0</v>
      </c>
      <c r="H1252" s="43">
        <f t="shared" si="202"/>
        <v>68230.3</v>
      </c>
      <c r="I1252" s="7">
        <f>I1253</f>
        <v>0</v>
      </c>
      <c r="J1252" s="43">
        <f t="shared" si="212"/>
        <v>68230.3</v>
      </c>
    </row>
    <row r="1253" spans="1:10" ht="12.75">
      <c r="A1253" s="10" t="s">
        <v>185</v>
      </c>
      <c r="B1253" s="53" t="s">
        <v>330</v>
      </c>
      <c r="C1253" s="8" t="s">
        <v>237</v>
      </c>
      <c r="D1253" s="8" t="s">
        <v>217</v>
      </c>
      <c r="E1253" s="82"/>
      <c r="F1253" s="7">
        <f>F1254+F1256+F1259</f>
        <v>68230.3</v>
      </c>
      <c r="G1253" s="7">
        <f>G1254+G1256+G1259</f>
        <v>0</v>
      </c>
      <c r="H1253" s="43">
        <f aca="true" t="shared" si="213" ref="H1253:H1316">F1253+G1253</f>
        <v>68230.3</v>
      </c>
      <c r="I1253" s="7">
        <f>I1254+I1256+I1259</f>
        <v>0</v>
      </c>
      <c r="J1253" s="43">
        <f t="shared" si="212"/>
        <v>68230.3</v>
      </c>
    </row>
    <row r="1254" spans="1:10" ht="33">
      <c r="A1254" s="41" t="str">
        <f aca="true" t="shared" si="214" ref="A1254:A1261">IF(ISERROR(MATCH(E1254,Код_КВР,0)),"",INDIRECT(ADDRESS(MATCH(E1254,Код_КВР,0)+1,2,,,"КВР")))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54" s="53" t="s">
        <v>330</v>
      </c>
      <c r="C1254" s="8" t="s">
        <v>237</v>
      </c>
      <c r="D1254" s="8" t="s">
        <v>217</v>
      </c>
      <c r="E1254" s="82">
        <v>100</v>
      </c>
      <c r="F1254" s="7">
        <f>F1255</f>
        <v>68183.7</v>
      </c>
      <c r="G1254" s="7">
        <f>G1255</f>
        <v>0</v>
      </c>
      <c r="H1254" s="43">
        <f t="shared" si="213"/>
        <v>68183.7</v>
      </c>
      <c r="I1254" s="7">
        <f>I1255</f>
        <v>0</v>
      </c>
      <c r="J1254" s="43">
        <f t="shared" si="212"/>
        <v>68183.7</v>
      </c>
    </row>
    <row r="1255" spans="1:10" ht="12.75">
      <c r="A1255" s="41" t="str">
        <f ca="1" t="shared" si="214"/>
        <v>Расходы на выплаты персоналу муниципальных органов</v>
      </c>
      <c r="B1255" s="53" t="s">
        <v>330</v>
      </c>
      <c r="C1255" s="8" t="s">
        <v>237</v>
      </c>
      <c r="D1255" s="8" t="s">
        <v>217</v>
      </c>
      <c r="E1255" s="82">
        <v>120</v>
      </c>
      <c r="F1255" s="7">
        <f>'прил.5'!G510+'прил.5'!G1313</f>
        <v>68183.7</v>
      </c>
      <c r="G1255" s="7">
        <f>'прил.5'!H510+'прил.5'!H1313</f>
        <v>0</v>
      </c>
      <c r="H1255" s="43">
        <f t="shared" si="213"/>
        <v>68183.7</v>
      </c>
      <c r="I1255" s="7">
        <f>'прил.5'!J510+'прил.5'!J1313</f>
        <v>0</v>
      </c>
      <c r="J1255" s="43">
        <f t="shared" si="212"/>
        <v>68183.7</v>
      </c>
    </row>
    <row r="1256" spans="1:10" ht="12.75">
      <c r="A1256" s="41" t="str">
        <f ca="1" t="shared" si="214"/>
        <v>Закупка товаров, работ и услуг для муниципальных нужд</v>
      </c>
      <c r="B1256" s="53" t="s">
        <v>330</v>
      </c>
      <c r="C1256" s="8" t="s">
        <v>237</v>
      </c>
      <c r="D1256" s="8" t="s">
        <v>217</v>
      </c>
      <c r="E1256" s="82">
        <v>200</v>
      </c>
      <c r="F1256" s="7">
        <f>F1257</f>
        <v>41.6</v>
      </c>
      <c r="G1256" s="7">
        <f>G1257</f>
        <v>0</v>
      </c>
      <c r="H1256" s="43">
        <f t="shared" si="213"/>
        <v>41.6</v>
      </c>
      <c r="I1256" s="7">
        <f>I1257</f>
        <v>0</v>
      </c>
      <c r="J1256" s="43">
        <f t="shared" si="212"/>
        <v>41.6</v>
      </c>
    </row>
    <row r="1257" spans="1:10" ht="33">
      <c r="A1257" s="41" t="str">
        <f ca="1" t="shared" si="214"/>
        <v>Иные закупки товаров, работ и услуг для обеспечения муниципальных нужд</v>
      </c>
      <c r="B1257" s="53" t="s">
        <v>330</v>
      </c>
      <c r="C1257" s="8" t="s">
        <v>237</v>
      </c>
      <c r="D1257" s="8" t="s">
        <v>217</v>
      </c>
      <c r="E1257" s="82">
        <v>240</v>
      </c>
      <c r="F1257" s="7">
        <f>F1258</f>
        <v>41.6</v>
      </c>
      <c r="G1257" s="7">
        <f>G1258</f>
        <v>0</v>
      </c>
      <c r="H1257" s="43">
        <f t="shared" si="213"/>
        <v>41.6</v>
      </c>
      <c r="I1257" s="7">
        <f>I1258</f>
        <v>0</v>
      </c>
      <c r="J1257" s="43">
        <f t="shared" si="212"/>
        <v>41.6</v>
      </c>
    </row>
    <row r="1258" spans="1:10" ht="33">
      <c r="A1258" s="41" t="str">
        <f ca="1" t="shared" si="214"/>
        <v xml:space="preserve">Прочая закупка товаров, работ и услуг для обеспечения муниципальных нужд         </v>
      </c>
      <c r="B1258" s="53" t="s">
        <v>330</v>
      </c>
      <c r="C1258" s="8" t="s">
        <v>237</v>
      </c>
      <c r="D1258" s="8" t="s">
        <v>217</v>
      </c>
      <c r="E1258" s="82">
        <v>244</v>
      </c>
      <c r="F1258" s="7">
        <f>'прил.5'!G513+'прил.5'!G1316</f>
        <v>41.6</v>
      </c>
      <c r="G1258" s="7">
        <f>'прил.5'!H513+'прил.5'!H1316</f>
        <v>0</v>
      </c>
      <c r="H1258" s="43">
        <f t="shared" si="213"/>
        <v>41.6</v>
      </c>
      <c r="I1258" s="7">
        <f>'прил.5'!J513+'прил.5'!J1316</f>
        <v>0</v>
      </c>
      <c r="J1258" s="43">
        <f t="shared" si="212"/>
        <v>41.6</v>
      </c>
    </row>
    <row r="1259" spans="1:10" ht="12.75">
      <c r="A1259" s="41" t="str">
        <f ca="1" t="shared" si="214"/>
        <v>Иные бюджетные ассигнования</v>
      </c>
      <c r="B1259" s="53" t="s">
        <v>330</v>
      </c>
      <c r="C1259" s="8" t="s">
        <v>237</v>
      </c>
      <c r="D1259" s="8" t="s">
        <v>217</v>
      </c>
      <c r="E1259" s="82">
        <v>800</v>
      </c>
      <c r="F1259" s="7">
        <f>F1260</f>
        <v>5</v>
      </c>
      <c r="G1259" s="7">
        <f>G1260</f>
        <v>0</v>
      </c>
      <c r="H1259" s="43">
        <f t="shared" si="213"/>
        <v>5</v>
      </c>
      <c r="I1259" s="7">
        <f>I1260</f>
        <v>0</v>
      </c>
      <c r="J1259" s="43">
        <f t="shared" si="212"/>
        <v>5</v>
      </c>
    </row>
    <row r="1260" spans="1:10" ht="12.75">
      <c r="A1260" s="41" t="str">
        <f ca="1" t="shared" si="214"/>
        <v>Уплата налогов, сборов и иных платежей</v>
      </c>
      <c r="B1260" s="53" t="s">
        <v>330</v>
      </c>
      <c r="C1260" s="8" t="s">
        <v>237</v>
      </c>
      <c r="D1260" s="8" t="s">
        <v>217</v>
      </c>
      <c r="E1260" s="82">
        <v>850</v>
      </c>
      <c r="F1260" s="7">
        <f>F1261</f>
        <v>5</v>
      </c>
      <c r="G1260" s="7">
        <f>G1261</f>
        <v>0</v>
      </c>
      <c r="H1260" s="43">
        <f t="shared" si="213"/>
        <v>5</v>
      </c>
      <c r="I1260" s="7">
        <f>I1261</f>
        <v>0</v>
      </c>
      <c r="J1260" s="43">
        <f t="shared" si="212"/>
        <v>5</v>
      </c>
    </row>
    <row r="1261" spans="1:10" ht="12.75">
      <c r="A1261" s="41" t="str">
        <f ca="1" t="shared" si="214"/>
        <v>Уплата прочих налогов, сборов и иных платежей</v>
      </c>
      <c r="B1261" s="53" t="s">
        <v>330</v>
      </c>
      <c r="C1261" s="8" t="s">
        <v>237</v>
      </c>
      <c r="D1261" s="8" t="s">
        <v>217</v>
      </c>
      <c r="E1261" s="82">
        <v>852</v>
      </c>
      <c r="F1261" s="7">
        <f>'прил.5'!G516+'прил.5'!G1319</f>
        <v>5</v>
      </c>
      <c r="G1261" s="7">
        <f>'прил.5'!H516+'прил.5'!H1319</f>
        <v>0</v>
      </c>
      <c r="H1261" s="43">
        <f t="shared" si="213"/>
        <v>5</v>
      </c>
      <c r="I1261" s="7">
        <f>'прил.5'!J516+'прил.5'!J1319</f>
        <v>0</v>
      </c>
      <c r="J1261" s="43">
        <f t="shared" si="212"/>
        <v>5</v>
      </c>
    </row>
    <row r="1262" spans="1:10" ht="12.75">
      <c r="A1262" s="41" t="str">
        <f ca="1">IF(ISERROR(MATCH(C1262,Код_Раздел,0)),"",INDIRECT(ADDRESS(MATCH(C1262,Код_Раздел,0)+1,2,,,"Раздел")))</f>
        <v>Жилищно-коммунальное хозяйство</v>
      </c>
      <c r="B1262" s="53" t="s">
        <v>330</v>
      </c>
      <c r="C1262" s="8" t="s">
        <v>242</v>
      </c>
      <c r="D1262" s="8"/>
      <c r="E1262" s="82"/>
      <c r="F1262" s="7">
        <f>F1263</f>
        <v>21929.300000000003</v>
      </c>
      <c r="G1262" s="7">
        <f>G1263</f>
        <v>0</v>
      </c>
      <c r="H1262" s="43">
        <f t="shared" si="213"/>
        <v>21929.300000000003</v>
      </c>
      <c r="I1262" s="7">
        <f>I1263</f>
        <v>0</v>
      </c>
      <c r="J1262" s="43">
        <f t="shared" si="212"/>
        <v>21929.300000000003</v>
      </c>
    </row>
    <row r="1263" spans="1:10" ht="12.75">
      <c r="A1263" s="10" t="s">
        <v>185</v>
      </c>
      <c r="B1263" s="53" t="s">
        <v>330</v>
      </c>
      <c r="C1263" s="8" t="s">
        <v>242</v>
      </c>
      <c r="D1263" s="8" t="s">
        <v>242</v>
      </c>
      <c r="E1263" s="82"/>
      <c r="F1263" s="7">
        <f>F1264+F1266+F1269</f>
        <v>21929.300000000003</v>
      </c>
      <c r="G1263" s="7">
        <f>G1264+G1266+G1269</f>
        <v>0</v>
      </c>
      <c r="H1263" s="43">
        <f t="shared" si="213"/>
        <v>21929.300000000003</v>
      </c>
      <c r="I1263" s="7">
        <f>I1264+I1266+I1269</f>
        <v>0</v>
      </c>
      <c r="J1263" s="43">
        <f t="shared" si="212"/>
        <v>21929.300000000003</v>
      </c>
    </row>
    <row r="1264" spans="1:10" ht="33">
      <c r="A1264" s="41" t="str">
        <f aca="true" t="shared" si="215" ref="A1264:A1271">IF(ISERROR(MATCH(E1264,Код_КВР,0)),"",INDIRECT(ADDRESS(MATCH(E1264,Код_КВР,0)+1,2,,,"КВР")))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64" s="53" t="s">
        <v>330</v>
      </c>
      <c r="C1264" s="8" t="s">
        <v>242</v>
      </c>
      <c r="D1264" s="8" t="s">
        <v>242</v>
      </c>
      <c r="E1264" s="82">
        <v>100</v>
      </c>
      <c r="F1264" s="7">
        <f>F1265</f>
        <v>21894.9</v>
      </c>
      <c r="G1264" s="7">
        <f>G1265</f>
        <v>0</v>
      </c>
      <c r="H1264" s="43">
        <f t="shared" si="213"/>
        <v>21894.9</v>
      </c>
      <c r="I1264" s="7">
        <f>I1265</f>
        <v>0</v>
      </c>
      <c r="J1264" s="43">
        <f t="shared" si="212"/>
        <v>21894.9</v>
      </c>
    </row>
    <row r="1265" spans="1:10" ht="12.75">
      <c r="A1265" s="41" t="str">
        <f ca="1" t="shared" si="215"/>
        <v>Расходы на выплаты персоналу муниципальных органов</v>
      </c>
      <c r="B1265" s="53" t="s">
        <v>330</v>
      </c>
      <c r="C1265" s="8" t="s">
        <v>242</v>
      </c>
      <c r="D1265" s="8" t="s">
        <v>242</v>
      </c>
      <c r="E1265" s="82">
        <v>120</v>
      </c>
      <c r="F1265" s="7">
        <f>'прил.5'!G465</f>
        <v>21894.9</v>
      </c>
      <c r="G1265" s="7">
        <f>'прил.5'!H465</f>
        <v>0</v>
      </c>
      <c r="H1265" s="43">
        <f t="shared" si="213"/>
        <v>21894.9</v>
      </c>
      <c r="I1265" s="7">
        <f>'прил.5'!J465</f>
        <v>0</v>
      </c>
      <c r="J1265" s="43">
        <f t="shared" si="212"/>
        <v>21894.9</v>
      </c>
    </row>
    <row r="1266" spans="1:10" ht="12.75">
      <c r="A1266" s="41" t="str">
        <f ca="1" t="shared" si="215"/>
        <v>Закупка товаров, работ и услуг для муниципальных нужд</v>
      </c>
      <c r="B1266" s="53" t="s">
        <v>330</v>
      </c>
      <c r="C1266" s="8" t="s">
        <v>242</v>
      </c>
      <c r="D1266" s="8" t="s">
        <v>242</v>
      </c>
      <c r="E1266" s="82">
        <v>200</v>
      </c>
      <c r="F1266" s="7">
        <f>F1267</f>
        <v>31.4</v>
      </c>
      <c r="G1266" s="7">
        <f>G1267</f>
        <v>0</v>
      </c>
      <c r="H1266" s="43">
        <f t="shared" si="213"/>
        <v>31.4</v>
      </c>
      <c r="I1266" s="7">
        <f>I1267</f>
        <v>0</v>
      </c>
      <c r="J1266" s="43">
        <f t="shared" si="212"/>
        <v>31.4</v>
      </c>
    </row>
    <row r="1267" spans="1:10" ht="33">
      <c r="A1267" s="41" t="str">
        <f ca="1" t="shared" si="215"/>
        <v>Иные закупки товаров, работ и услуг для обеспечения муниципальных нужд</v>
      </c>
      <c r="B1267" s="53" t="s">
        <v>330</v>
      </c>
      <c r="C1267" s="8" t="s">
        <v>242</v>
      </c>
      <c r="D1267" s="8" t="s">
        <v>242</v>
      </c>
      <c r="E1267" s="82">
        <v>240</v>
      </c>
      <c r="F1267" s="7">
        <f>F1268</f>
        <v>31.4</v>
      </c>
      <c r="G1267" s="7">
        <f>G1268</f>
        <v>0</v>
      </c>
      <c r="H1267" s="43">
        <f t="shared" si="213"/>
        <v>31.4</v>
      </c>
      <c r="I1267" s="7">
        <f>I1268</f>
        <v>0</v>
      </c>
      <c r="J1267" s="43">
        <f t="shared" si="212"/>
        <v>31.4</v>
      </c>
    </row>
    <row r="1268" spans="1:10" ht="33">
      <c r="A1268" s="41" t="str">
        <f ca="1" t="shared" si="215"/>
        <v xml:space="preserve">Прочая закупка товаров, работ и услуг для обеспечения муниципальных нужд         </v>
      </c>
      <c r="B1268" s="53" t="s">
        <v>330</v>
      </c>
      <c r="C1268" s="8" t="s">
        <v>242</v>
      </c>
      <c r="D1268" s="8" t="s">
        <v>242</v>
      </c>
      <c r="E1268" s="82">
        <v>244</v>
      </c>
      <c r="F1268" s="7">
        <f>'прил.5'!G468</f>
        <v>31.4</v>
      </c>
      <c r="G1268" s="7">
        <f>'прил.5'!H468</f>
        <v>0</v>
      </c>
      <c r="H1268" s="43">
        <f t="shared" si="213"/>
        <v>31.4</v>
      </c>
      <c r="I1268" s="7">
        <f>'прил.5'!J468</f>
        <v>0</v>
      </c>
      <c r="J1268" s="43">
        <f t="shared" si="212"/>
        <v>31.4</v>
      </c>
    </row>
    <row r="1269" spans="1:10" ht="12.75">
      <c r="A1269" s="41" t="str">
        <f ca="1" t="shared" si="215"/>
        <v>Иные бюджетные ассигнования</v>
      </c>
      <c r="B1269" s="53" t="s">
        <v>330</v>
      </c>
      <c r="C1269" s="8" t="s">
        <v>242</v>
      </c>
      <c r="D1269" s="8" t="s">
        <v>242</v>
      </c>
      <c r="E1269" s="82">
        <v>800</v>
      </c>
      <c r="F1269" s="7">
        <f>F1270</f>
        <v>3</v>
      </c>
      <c r="G1269" s="7">
        <f>G1270</f>
        <v>0</v>
      </c>
      <c r="H1269" s="43">
        <f t="shared" si="213"/>
        <v>3</v>
      </c>
      <c r="I1269" s="7">
        <f>I1270</f>
        <v>0</v>
      </c>
      <c r="J1269" s="43">
        <f t="shared" si="212"/>
        <v>3</v>
      </c>
    </row>
    <row r="1270" spans="1:10" ht="12.75">
      <c r="A1270" s="41" t="str">
        <f ca="1" t="shared" si="215"/>
        <v>Уплата налогов, сборов и иных платежей</v>
      </c>
      <c r="B1270" s="53" t="s">
        <v>330</v>
      </c>
      <c r="C1270" s="8" t="s">
        <v>242</v>
      </c>
      <c r="D1270" s="8" t="s">
        <v>242</v>
      </c>
      <c r="E1270" s="82">
        <v>850</v>
      </c>
      <c r="F1270" s="7">
        <f>F1271</f>
        <v>3</v>
      </c>
      <c r="G1270" s="7">
        <f>G1271</f>
        <v>0</v>
      </c>
      <c r="H1270" s="43">
        <f t="shared" si="213"/>
        <v>3</v>
      </c>
      <c r="I1270" s="7">
        <f>I1271</f>
        <v>0</v>
      </c>
      <c r="J1270" s="43">
        <f t="shared" si="212"/>
        <v>3</v>
      </c>
    </row>
    <row r="1271" spans="1:10" ht="12.75">
      <c r="A1271" s="41" t="str">
        <f ca="1" t="shared" si="215"/>
        <v>Уплата прочих налогов, сборов и иных платежей</v>
      </c>
      <c r="B1271" s="53" t="s">
        <v>330</v>
      </c>
      <c r="C1271" s="8" t="s">
        <v>242</v>
      </c>
      <c r="D1271" s="8" t="s">
        <v>242</v>
      </c>
      <c r="E1271" s="82">
        <v>852</v>
      </c>
      <c r="F1271" s="7">
        <f>'прил.5'!G471</f>
        <v>3</v>
      </c>
      <c r="G1271" s="7">
        <f>'прил.5'!H471</f>
        <v>0</v>
      </c>
      <c r="H1271" s="43">
        <f t="shared" si="213"/>
        <v>3</v>
      </c>
      <c r="I1271" s="7">
        <f>'прил.5'!J471</f>
        <v>0</v>
      </c>
      <c r="J1271" s="43">
        <f t="shared" si="212"/>
        <v>3</v>
      </c>
    </row>
    <row r="1272" spans="1:10" ht="12.75">
      <c r="A1272" s="41" t="str">
        <f ca="1">IF(ISERROR(MATCH(C1272,Код_Раздел,0)),"",INDIRECT(ADDRESS(MATCH(C1272,Код_Раздел,0)+1,2,,,"Раздел")))</f>
        <v>Охрана окружающей среды</v>
      </c>
      <c r="B1272" s="53" t="s">
        <v>330</v>
      </c>
      <c r="C1272" s="8" t="s">
        <v>238</v>
      </c>
      <c r="D1272" s="8"/>
      <c r="E1272" s="82"/>
      <c r="F1272" s="7">
        <f>F1273</f>
        <v>11173.1</v>
      </c>
      <c r="G1272" s="7">
        <f>G1273</f>
        <v>0</v>
      </c>
      <c r="H1272" s="43">
        <f t="shared" si="213"/>
        <v>11173.1</v>
      </c>
      <c r="I1272" s="7">
        <f>I1273</f>
        <v>0</v>
      </c>
      <c r="J1272" s="43">
        <f t="shared" si="212"/>
        <v>11173.1</v>
      </c>
    </row>
    <row r="1273" spans="1:10" ht="12.75">
      <c r="A1273" s="10" t="s">
        <v>276</v>
      </c>
      <c r="B1273" s="53" t="s">
        <v>330</v>
      </c>
      <c r="C1273" s="8" t="s">
        <v>238</v>
      </c>
      <c r="D1273" s="8" t="s">
        <v>242</v>
      </c>
      <c r="E1273" s="82"/>
      <c r="F1273" s="7">
        <f>F1274+F1276+F1279</f>
        <v>11173.1</v>
      </c>
      <c r="G1273" s="7">
        <f>G1274+G1276+G1279</f>
        <v>0</v>
      </c>
      <c r="H1273" s="43">
        <f t="shared" si="213"/>
        <v>11173.1</v>
      </c>
      <c r="I1273" s="7">
        <f>I1274+I1276+I1279</f>
        <v>0</v>
      </c>
      <c r="J1273" s="43">
        <f t="shared" si="212"/>
        <v>11173.1</v>
      </c>
    </row>
    <row r="1274" spans="1:10" ht="33">
      <c r="A1274" s="41" t="str">
        <f aca="true" t="shared" si="216" ref="A1274:A1281">IF(ISERROR(MATCH(E1274,Код_КВР,0)),"",INDIRECT(ADDRESS(MATCH(E1274,Код_КВР,0)+1,2,,,"КВР")))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74" s="53" t="s">
        <v>330</v>
      </c>
      <c r="C1274" s="8" t="s">
        <v>238</v>
      </c>
      <c r="D1274" s="8" t="s">
        <v>242</v>
      </c>
      <c r="E1274" s="82">
        <v>100</v>
      </c>
      <c r="F1274" s="7">
        <f>F1275</f>
        <v>11155.7</v>
      </c>
      <c r="G1274" s="7">
        <f>G1275</f>
        <v>0</v>
      </c>
      <c r="H1274" s="43">
        <f t="shared" si="213"/>
        <v>11155.7</v>
      </c>
      <c r="I1274" s="7">
        <f>I1275</f>
        <v>0</v>
      </c>
      <c r="J1274" s="43">
        <f t="shared" si="212"/>
        <v>11155.7</v>
      </c>
    </row>
    <row r="1275" spans="1:10" ht="12.75">
      <c r="A1275" s="41" t="str">
        <f ca="1" t="shared" si="216"/>
        <v>Расходы на выплаты персоналу муниципальных органов</v>
      </c>
      <c r="B1275" s="53" t="s">
        <v>330</v>
      </c>
      <c r="C1275" s="8" t="s">
        <v>238</v>
      </c>
      <c r="D1275" s="8" t="s">
        <v>242</v>
      </c>
      <c r="E1275" s="82">
        <v>120</v>
      </c>
      <c r="F1275" s="7">
        <f>'прил.5'!G1428</f>
        <v>11155.7</v>
      </c>
      <c r="G1275" s="7">
        <f>'прил.5'!H1428</f>
        <v>0</v>
      </c>
      <c r="H1275" s="43">
        <f t="shared" si="213"/>
        <v>11155.7</v>
      </c>
      <c r="I1275" s="7">
        <f>'прил.5'!J1428</f>
        <v>0</v>
      </c>
      <c r="J1275" s="43">
        <f t="shared" si="212"/>
        <v>11155.7</v>
      </c>
    </row>
    <row r="1276" spans="1:10" ht="12.75">
      <c r="A1276" s="41" t="str">
        <f ca="1" t="shared" si="216"/>
        <v>Закупка товаров, работ и услуг для муниципальных нужд</v>
      </c>
      <c r="B1276" s="53" t="s">
        <v>330</v>
      </c>
      <c r="C1276" s="8" t="s">
        <v>238</v>
      </c>
      <c r="D1276" s="8" t="s">
        <v>242</v>
      </c>
      <c r="E1276" s="82">
        <v>200</v>
      </c>
      <c r="F1276" s="7">
        <f>F1277</f>
        <v>15.4</v>
      </c>
      <c r="G1276" s="7">
        <f>G1277</f>
        <v>0</v>
      </c>
      <c r="H1276" s="43">
        <f t="shared" si="213"/>
        <v>15.4</v>
      </c>
      <c r="I1276" s="7">
        <f>I1277</f>
        <v>0</v>
      </c>
      <c r="J1276" s="43">
        <f t="shared" si="212"/>
        <v>15.4</v>
      </c>
    </row>
    <row r="1277" spans="1:10" ht="33">
      <c r="A1277" s="41" t="str">
        <f ca="1" t="shared" si="216"/>
        <v>Иные закупки товаров, работ и услуг для обеспечения муниципальных нужд</v>
      </c>
      <c r="B1277" s="53" t="s">
        <v>330</v>
      </c>
      <c r="C1277" s="8" t="s">
        <v>238</v>
      </c>
      <c r="D1277" s="8" t="s">
        <v>242</v>
      </c>
      <c r="E1277" s="82">
        <v>240</v>
      </c>
      <c r="F1277" s="7">
        <f>F1278</f>
        <v>15.4</v>
      </c>
      <c r="G1277" s="7">
        <f>G1278</f>
        <v>0</v>
      </c>
      <c r="H1277" s="43">
        <f t="shared" si="213"/>
        <v>15.4</v>
      </c>
      <c r="I1277" s="7">
        <f>I1278</f>
        <v>0</v>
      </c>
      <c r="J1277" s="43">
        <f t="shared" si="212"/>
        <v>15.4</v>
      </c>
    </row>
    <row r="1278" spans="1:10" ht="33">
      <c r="A1278" s="41" t="str">
        <f ca="1" t="shared" si="216"/>
        <v xml:space="preserve">Прочая закупка товаров, работ и услуг для обеспечения муниципальных нужд         </v>
      </c>
      <c r="B1278" s="53" t="s">
        <v>330</v>
      </c>
      <c r="C1278" s="8" t="s">
        <v>238</v>
      </c>
      <c r="D1278" s="8" t="s">
        <v>242</v>
      </c>
      <c r="E1278" s="82">
        <v>244</v>
      </c>
      <c r="F1278" s="7">
        <f>'прил.5'!G1431</f>
        <v>15.4</v>
      </c>
      <c r="G1278" s="7">
        <f>'прил.5'!H1431</f>
        <v>0</v>
      </c>
      <c r="H1278" s="43">
        <f t="shared" si="213"/>
        <v>15.4</v>
      </c>
      <c r="I1278" s="7">
        <f>'прил.5'!J1431</f>
        <v>0</v>
      </c>
      <c r="J1278" s="43">
        <f t="shared" si="212"/>
        <v>15.4</v>
      </c>
    </row>
    <row r="1279" spans="1:10" ht="12.75">
      <c r="A1279" s="41" t="str">
        <f ca="1" t="shared" si="216"/>
        <v>Иные бюджетные ассигнования</v>
      </c>
      <c r="B1279" s="53" t="s">
        <v>330</v>
      </c>
      <c r="C1279" s="8" t="s">
        <v>238</v>
      </c>
      <c r="D1279" s="8" t="s">
        <v>242</v>
      </c>
      <c r="E1279" s="82">
        <v>800</v>
      </c>
      <c r="F1279" s="7">
        <f>F1280</f>
        <v>2</v>
      </c>
      <c r="G1279" s="7">
        <f>G1280</f>
        <v>0</v>
      </c>
      <c r="H1279" s="43">
        <f t="shared" si="213"/>
        <v>2</v>
      </c>
      <c r="I1279" s="7">
        <f>I1280</f>
        <v>0</v>
      </c>
      <c r="J1279" s="43">
        <f t="shared" si="212"/>
        <v>2</v>
      </c>
    </row>
    <row r="1280" spans="1:10" ht="12.75">
      <c r="A1280" s="41" t="str">
        <f ca="1" t="shared" si="216"/>
        <v>Уплата налогов, сборов и иных платежей</v>
      </c>
      <c r="B1280" s="53" t="s">
        <v>330</v>
      </c>
      <c r="C1280" s="8" t="s">
        <v>238</v>
      </c>
      <c r="D1280" s="8" t="s">
        <v>242</v>
      </c>
      <c r="E1280" s="82">
        <v>850</v>
      </c>
      <c r="F1280" s="7">
        <f>F1281</f>
        <v>2</v>
      </c>
      <c r="G1280" s="7">
        <f>G1281</f>
        <v>0</v>
      </c>
      <c r="H1280" s="43">
        <f t="shared" si="213"/>
        <v>2</v>
      </c>
      <c r="I1280" s="7">
        <f>I1281</f>
        <v>0</v>
      </c>
      <c r="J1280" s="43">
        <f t="shared" si="212"/>
        <v>2</v>
      </c>
    </row>
    <row r="1281" spans="1:10" ht="12.75">
      <c r="A1281" s="41" t="str">
        <f ca="1" t="shared" si="216"/>
        <v>Уплата прочих налогов, сборов и иных платежей</v>
      </c>
      <c r="B1281" s="53" t="s">
        <v>330</v>
      </c>
      <c r="C1281" s="8" t="s">
        <v>238</v>
      </c>
      <c r="D1281" s="8" t="s">
        <v>242</v>
      </c>
      <c r="E1281" s="82">
        <v>852</v>
      </c>
      <c r="F1281" s="7">
        <f>'прил.5'!G1434</f>
        <v>2</v>
      </c>
      <c r="G1281" s="7">
        <f>'прил.5'!H1434</f>
        <v>0</v>
      </c>
      <c r="H1281" s="43">
        <f t="shared" si="213"/>
        <v>2</v>
      </c>
      <c r="I1281" s="7">
        <f>'прил.5'!J1434</f>
        <v>0</v>
      </c>
      <c r="J1281" s="43">
        <f t="shared" si="212"/>
        <v>2</v>
      </c>
    </row>
    <row r="1282" spans="1:10" ht="12.75">
      <c r="A1282" s="41" t="str">
        <f ca="1">IF(ISERROR(MATCH(C1282,Код_Раздел,0)),"",INDIRECT(ADDRESS(MATCH(C1282,Код_Раздел,0)+1,2,,,"Раздел")))</f>
        <v>Образование</v>
      </c>
      <c r="B1282" s="53" t="s">
        <v>330</v>
      </c>
      <c r="C1282" s="8" t="s">
        <v>216</v>
      </c>
      <c r="D1282" s="1"/>
      <c r="E1282" s="82"/>
      <c r="F1282" s="7">
        <f>F1283</f>
        <v>20820.6</v>
      </c>
      <c r="G1282" s="7">
        <f>G1283</f>
        <v>0</v>
      </c>
      <c r="H1282" s="43">
        <f t="shared" si="213"/>
        <v>20820.6</v>
      </c>
      <c r="I1282" s="7">
        <f>I1283</f>
        <v>0</v>
      </c>
      <c r="J1282" s="43">
        <f t="shared" si="212"/>
        <v>20820.6</v>
      </c>
    </row>
    <row r="1283" spans="1:10" ht="12.75">
      <c r="A1283" s="10" t="s">
        <v>272</v>
      </c>
      <c r="B1283" s="53" t="s">
        <v>330</v>
      </c>
      <c r="C1283" s="8" t="s">
        <v>216</v>
      </c>
      <c r="D1283" s="1" t="s">
        <v>240</v>
      </c>
      <c r="E1283" s="82"/>
      <c r="F1283" s="7">
        <f>F1284+F1286</f>
        <v>20820.6</v>
      </c>
      <c r="G1283" s="7">
        <f>G1284+G1286</f>
        <v>0</v>
      </c>
      <c r="H1283" s="43">
        <f t="shared" si="213"/>
        <v>20820.6</v>
      </c>
      <c r="I1283" s="7">
        <f>I1284+I1286</f>
        <v>0</v>
      </c>
      <c r="J1283" s="43">
        <f t="shared" si="212"/>
        <v>20820.6</v>
      </c>
    </row>
    <row r="1284" spans="1:10" ht="33">
      <c r="A1284" s="41" t="str">
        <f ca="1">IF(ISERROR(MATCH(E1284,Код_КВР,0)),"",INDIRECT(ADDRESS(MATCH(E1284,Код_КВР,0)+1,2,,,"КВР")))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84" s="53" t="s">
        <v>330</v>
      </c>
      <c r="C1284" s="8" t="s">
        <v>216</v>
      </c>
      <c r="D1284" s="1" t="s">
        <v>240</v>
      </c>
      <c r="E1284" s="82">
        <v>100</v>
      </c>
      <c r="F1284" s="7">
        <f>F1285</f>
        <v>20763</v>
      </c>
      <c r="G1284" s="7">
        <f>G1285</f>
        <v>0</v>
      </c>
      <c r="H1284" s="43">
        <f t="shared" si="213"/>
        <v>20763</v>
      </c>
      <c r="I1284" s="7">
        <f>I1285</f>
        <v>0</v>
      </c>
      <c r="J1284" s="43">
        <f t="shared" si="212"/>
        <v>20763</v>
      </c>
    </row>
    <row r="1285" spans="1:10" ht="12.75">
      <c r="A1285" s="41" t="str">
        <f ca="1">IF(ISERROR(MATCH(E1285,Код_КВР,0)),"",INDIRECT(ADDRESS(MATCH(E1285,Код_КВР,0)+1,2,,,"КВР")))</f>
        <v>Расходы на выплаты персоналу муниципальных органов</v>
      </c>
      <c r="B1285" s="53" t="s">
        <v>330</v>
      </c>
      <c r="C1285" s="8" t="s">
        <v>216</v>
      </c>
      <c r="D1285" s="1" t="s">
        <v>240</v>
      </c>
      <c r="E1285" s="82">
        <v>120</v>
      </c>
      <c r="F1285" s="7">
        <f>'прил.5'!G711</f>
        <v>20763</v>
      </c>
      <c r="G1285" s="7">
        <f>'прил.5'!H711</f>
        <v>0</v>
      </c>
      <c r="H1285" s="43">
        <f t="shared" si="213"/>
        <v>20763</v>
      </c>
      <c r="I1285" s="7">
        <f>'прил.5'!J711</f>
        <v>0</v>
      </c>
      <c r="J1285" s="43">
        <f t="shared" si="212"/>
        <v>20763</v>
      </c>
    </row>
    <row r="1286" spans="1:10" ht="12.75">
      <c r="A1286" s="41" t="str">
        <f ca="1">IF(ISERROR(MATCH(E1286,Код_КВР,0)),"",INDIRECT(ADDRESS(MATCH(E1286,Код_КВР,0)+1,2,,,"КВР")))</f>
        <v>Закупка товаров, работ и услуг для муниципальных нужд</v>
      </c>
      <c r="B1286" s="53" t="s">
        <v>330</v>
      </c>
      <c r="C1286" s="8" t="s">
        <v>216</v>
      </c>
      <c r="D1286" s="1" t="s">
        <v>240</v>
      </c>
      <c r="E1286" s="82">
        <v>200</v>
      </c>
      <c r="F1286" s="7">
        <f>F1287</f>
        <v>57.6</v>
      </c>
      <c r="G1286" s="7">
        <f>G1287</f>
        <v>0</v>
      </c>
      <c r="H1286" s="43">
        <f t="shared" si="213"/>
        <v>57.6</v>
      </c>
      <c r="I1286" s="7">
        <f>I1287</f>
        <v>0</v>
      </c>
      <c r="J1286" s="43">
        <f t="shared" si="212"/>
        <v>57.6</v>
      </c>
    </row>
    <row r="1287" spans="1:10" ht="33">
      <c r="A1287" s="41" t="str">
        <f ca="1">IF(ISERROR(MATCH(E1287,Код_КВР,0)),"",INDIRECT(ADDRESS(MATCH(E1287,Код_КВР,0)+1,2,,,"КВР")))</f>
        <v>Иные закупки товаров, работ и услуг для обеспечения муниципальных нужд</v>
      </c>
      <c r="B1287" s="53" t="s">
        <v>330</v>
      </c>
      <c r="C1287" s="8" t="s">
        <v>216</v>
      </c>
      <c r="D1287" s="1" t="s">
        <v>240</v>
      </c>
      <c r="E1287" s="82">
        <v>240</v>
      </c>
      <c r="F1287" s="7">
        <f>F1288</f>
        <v>57.6</v>
      </c>
      <c r="G1287" s="7">
        <f>G1288</f>
        <v>0</v>
      </c>
      <c r="H1287" s="43">
        <f t="shared" si="213"/>
        <v>57.6</v>
      </c>
      <c r="I1287" s="7">
        <f>I1288</f>
        <v>0</v>
      </c>
      <c r="J1287" s="43">
        <f t="shared" si="212"/>
        <v>57.6</v>
      </c>
    </row>
    <row r="1288" spans="1:10" ht="33">
      <c r="A1288" s="41" t="str">
        <f ca="1">IF(ISERROR(MATCH(E1288,Код_КВР,0)),"",INDIRECT(ADDRESS(MATCH(E1288,Код_КВР,0)+1,2,,,"КВР")))</f>
        <v xml:space="preserve">Прочая закупка товаров, работ и услуг для обеспечения муниципальных нужд         </v>
      </c>
      <c r="B1288" s="53" t="s">
        <v>330</v>
      </c>
      <c r="C1288" s="8" t="s">
        <v>216</v>
      </c>
      <c r="D1288" s="1" t="s">
        <v>240</v>
      </c>
      <c r="E1288" s="82">
        <v>244</v>
      </c>
      <c r="F1288" s="7">
        <f>'прил.5'!G714</f>
        <v>57.6</v>
      </c>
      <c r="G1288" s="7">
        <f>'прил.5'!H714</f>
        <v>0</v>
      </c>
      <c r="H1288" s="43">
        <f t="shared" si="213"/>
        <v>57.6</v>
      </c>
      <c r="I1288" s="7">
        <f>'прил.5'!J714</f>
        <v>0</v>
      </c>
      <c r="J1288" s="43">
        <f t="shared" si="212"/>
        <v>57.6</v>
      </c>
    </row>
    <row r="1289" spans="1:10" ht="12.75">
      <c r="A1289" s="41" t="str">
        <f ca="1">IF(ISERROR(MATCH(C1289,Код_Раздел,0)),"",INDIRECT(ADDRESS(MATCH(C1289,Код_Раздел,0)+1,2,,,"Раздел")))</f>
        <v>Культура, кинематография</v>
      </c>
      <c r="B1289" s="53" t="s">
        <v>330</v>
      </c>
      <c r="C1289" s="8" t="s">
        <v>243</v>
      </c>
      <c r="D1289" s="1"/>
      <c r="E1289" s="82"/>
      <c r="F1289" s="7">
        <f>F1290</f>
        <v>8849.3</v>
      </c>
      <c r="G1289" s="7">
        <f>G1290</f>
        <v>0</v>
      </c>
      <c r="H1289" s="43">
        <f t="shared" si="213"/>
        <v>8849.3</v>
      </c>
      <c r="I1289" s="7">
        <f>I1290</f>
        <v>0</v>
      </c>
      <c r="J1289" s="43">
        <f t="shared" si="212"/>
        <v>8849.3</v>
      </c>
    </row>
    <row r="1290" spans="1:10" ht="12.75">
      <c r="A1290" s="10" t="s">
        <v>184</v>
      </c>
      <c r="B1290" s="53" t="s">
        <v>330</v>
      </c>
      <c r="C1290" s="8" t="s">
        <v>243</v>
      </c>
      <c r="D1290" s="1" t="s">
        <v>237</v>
      </c>
      <c r="E1290" s="82"/>
      <c r="F1290" s="7">
        <f>F1291+F1293+F1296</f>
        <v>8849.3</v>
      </c>
      <c r="G1290" s="7">
        <f>G1291+G1293+G1296</f>
        <v>0</v>
      </c>
      <c r="H1290" s="43">
        <f t="shared" si="213"/>
        <v>8849.3</v>
      </c>
      <c r="I1290" s="7">
        <f>I1291+I1293+I1296</f>
        <v>0</v>
      </c>
      <c r="J1290" s="43">
        <f t="shared" si="212"/>
        <v>8849.3</v>
      </c>
    </row>
    <row r="1291" spans="1:10" ht="33">
      <c r="A1291" s="41" t="str">
        <f aca="true" t="shared" si="217" ref="A1291:A1298">IF(ISERROR(MATCH(E1291,Код_КВР,0)),"",INDIRECT(ADDRESS(MATCH(E1291,Код_КВР,0)+1,2,,,"КВР")))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91" s="53" t="s">
        <v>330</v>
      </c>
      <c r="C1291" s="8" t="s">
        <v>243</v>
      </c>
      <c r="D1291" s="1" t="s">
        <v>237</v>
      </c>
      <c r="E1291" s="82">
        <v>100</v>
      </c>
      <c r="F1291" s="7">
        <f>F1292</f>
        <v>8833.5</v>
      </c>
      <c r="G1291" s="7">
        <f>G1292</f>
        <v>0</v>
      </c>
      <c r="H1291" s="43">
        <f t="shared" si="213"/>
        <v>8833.5</v>
      </c>
      <c r="I1291" s="7">
        <f>I1292</f>
        <v>0</v>
      </c>
      <c r="J1291" s="43">
        <f t="shared" si="212"/>
        <v>8833.5</v>
      </c>
    </row>
    <row r="1292" spans="1:10" ht="12.75">
      <c r="A1292" s="41" t="str">
        <f ca="1" t="shared" si="217"/>
        <v>Расходы на выплаты персоналу муниципальных органов</v>
      </c>
      <c r="B1292" s="53" t="s">
        <v>330</v>
      </c>
      <c r="C1292" s="8" t="s">
        <v>243</v>
      </c>
      <c r="D1292" s="1" t="s">
        <v>237</v>
      </c>
      <c r="E1292" s="82">
        <v>120</v>
      </c>
      <c r="F1292" s="7">
        <f>'прил.5'!G1020</f>
        <v>8833.5</v>
      </c>
      <c r="G1292" s="7">
        <f>'прил.5'!H1020</f>
        <v>0</v>
      </c>
      <c r="H1292" s="43">
        <f t="shared" si="213"/>
        <v>8833.5</v>
      </c>
      <c r="I1292" s="7">
        <f>'прил.5'!J1020</f>
        <v>0</v>
      </c>
      <c r="J1292" s="43">
        <f t="shared" si="212"/>
        <v>8833.5</v>
      </c>
    </row>
    <row r="1293" spans="1:10" ht="12.75">
      <c r="A1293" s="41" t="str">
        <f ca="1" t="shared" si="217"/>
        <v>Закупка товаров, работ и услуг для муниципальных нужд</v>
      </c>
      <c r="B1293" s="53" t="s">
        <v>330</v>
      </c>
      <c r="C1293" s="8" t="s">
        <v>243</v>
      </c>
      <c r="D1293" s="1" t="s">
        <v>237</v>
      </c>
      <c r="E1293" s="82">
        <v>200</v>
      </c>
      <c r="F1293" s="7">
        <f>F1294</f>
        <v>14.3</v>
      </c>
      <c r="G1293" s="7">
        <f>G1294</f>
        <v>0</v>
      </c>
      <c r="H1293" s="43">
        <f t="shared" si="213"/>
        <v>14.3</v>
      </c>
      <c r="I1293" s="7">
        <f>I1294</f>
        <v>0</v>
      </c>
      <c r="J1293" s="43">
        <f t="shared" si="212"/>
        <v>14.3</v>
      </c>
    </row>
    <row r="1294" spans="1:10" ht="33">
      <c r="A1294" s="41" t="str">
        <f ca="1" t="shared" si="217"/>
        <v>Иные закупки товаров, работ и услуг для обеспечения муниципальных нужд</v>
      </c>
      <c r="B1294" s="53" t="s">
        <v>330</v>
      </c>
      <c r="C1294" s="8" t="s">
        <v>243</v>
      </c>
      <c r="D1294" s="1" t="s">
        <v>237</v>
      </c>
      <c r="E1294" s="82">
        <v>240</v>
      </c>
      <c r="F1294" s="7">
        <f>F1295</f>
        <v>14.3</v>
      </c>
      <c r="G1294" s="7">
        <f>G1295</f>
        <v>0</v>
      </c>
      <c r="H1294" s="43">
        <f t="shared" si="213"/>
        <v>14.3</v>
      </c>
      <c r="I1294" s="7">
        <f>I1295</f>
        <v>0</v>
      </c>
      <c r="J1294" s="43">
        <f t="shared" si="212"/>
        <v>14.3</v>
      </c>
    </row>
    <row r="1295" spans="1:10" ht="33">
      <c r="A1295" s="41" t="str">
        <f ca="1" t="shared" si="217"/>
        <v xml:space="preserve">Прочая закупка товаров, работ и услуг для обеспечения муниципальных нужд         </v>
      </c>
      <c r="B1295" s="53" t="s">
        <v>330</v>
      </c>
      <c r="C1295" s="8" t="s">
        <v>243</v>
      </c>
      <c r="D1295" s="1" t="s">
        <v>237</v>
      </c>
      <c r="E1295" s="82">
        <v>244</v>
      </c>
      <c r="F1295" s="7">
        <f>'прил.5'!G1023</f>
        <v>14.3</v>
      </c>
      <c r="G1295" s="7">
        <f>'прил.5'!H1023</f>
        <v>0</v>
      </c>
      <c r="H1295" s="43">
        <f t="shared" si="213"/>
        <v>14.3</v>
      </c>
      <c r="I1295" s="7">
        <f>'прил.5'!J1023</f>
        <v>0</v>
      </c>
      <c r="J1295" s="43">
        <f t="shared" si="212"/>
        <v>14.3</v>
      </c>
    </row>
    <row r="1296" spans="1:10" ht="12.75">
      <c r="A1296" s="41" t="str">
        <f ca="1" t="shared" si="217"/>
        <v>Иные бюджетные ассигнования</v>
      </c>
      <c r="B1296" s="53" t="s">
        <v>330</v>
      </c>
      <c r="C1296" s="8" t="s">
        <v>243</v>
      </c>
      <c r="D1296" s="1" t="s">
        <v>237</v>
      </c>
      <c r="E1296" s="82">
        <v>800</v>
      </c>
      <c r="F1296" s="7">
        <f>F1297</f>
        <v>1.5</v>
      </c>
      <c r="G1296" s="7">
        <f>G1297</f>
        <v>0</v>
      </c>
      <c r="H1296" s="43">
        <f t="shared" si="213"/>
        <v>1.5</v>
      </c>
      <c r="I1296" s="7">
        <f>I1297</f>
        <v>0</v>
      </c>
      <c r="J1296" s="43">
        <f t="shared" si="212"/>
        <v>1.5</v>
      </c>
    </row>
    <row r="1297" spans="1:10" ht="12.75">
      <c r="A1297" s="41" t="str">
        <f ca="1" t="shared" si="217"/>
        <v>Уплата налогов, сборов и иных платежей</v>
      </c>
      <c r="B1297" s="53" t="s">
        <v>330</v>
      </c>
      <c r="C1297" s="8" t="s">
        <v>243</v>
      </c>
      <c r="D1297" s="1" t="s">
        <v>237</v>
      </c>
      <c r="E1297" s="82">
        <v>850</v>
      </c>
      <c r="F1297" s="7">
        <f>F1298</f>
        <v>1.5</v>
      </c>
      <c r="G1297" s="7">
        <f>G1298</f>
        <v>0</v>
      </c>
      <c r="H1297" s="43">
        <f t="shared" si="213"/>
        <v>1.5</v>
      </c>
      <c r="I1297" s="7">
        <f>I1298</f>
        <v>0</v>
      </c>
      <c r="J1297" s="43">
        <f t="shared" si="212"/>
        <v>1.5</v>
      </c>
    </row>
    <row r="1298" spans="1:10" ht="12.75">
      <c r="A1298" s="41" t="str">
        <f ca="1" t="shared" si="217"/>
        <v>Уплата прочих налогов, сборов и иных платежей</v>
      </c>
      <c r="B1298" s="53" t="s">
        <v>330</v>
      </c>
      <c r="C1298" s="8" t="s">
        <v>243</v>
      </c>
      <c r="D1298" s="1" t="s">
        <v>237</v>
      </c>
      <c r="E1298" s="82">
        <v>852</v>
      </c>
      <c r="F1298" s="7">
        <f>'прил.5'!G1026</f>
        <v>1.5</v>
      </c>
      <c r="G1298" s="7">
        <f>'прил.5'!H1026</f>
        <v>0</v>
      </c>
      <c r="H1298" s="43">
        <f t="shared" si="213"/>
        <v>1.5</v>
      </c>
      <c r="I1298" s="7">
        <f>'прил.5'!J1026</f>
        <v>0</v>
      </c>
      <c r="J1298" s="43">
        <f t="shared" si="212"/>
        <v>1.5</v>
      </c>
    </row>
    <row r="1299" spans="1:10" ht="12.75">
      <c r="A1299" s="41" t="str">
        <f ca="1">IF(ISERROR(MATCH(C1299,Код_Раздел,0)),"",INDIRECT(ADDRESS(MATCH(C1299,Код_Раздел,0)+1,2,,,"Раздел")))</f>
        <v>Социальная политика</v>
      </c>
      <c r="B1299" s="53" t="s">
        <v>330</v>
      </c>
      <c r="C1299" s="8" t="s">
        <v>209</v>
      </c>
      <c r="D1299" s="1"/>
      <c r="E1299" s="82"/>
      <c r="F1299" s="7">
        <f>F1300</f>
        <v>15807.9</v>
      </c>
      <c r="G1299" s="7">
        <f>G1300</f>
        <v>0</v>
      </c>
      <c r="H1299" s="43">
        <f t="shared" si="213"/>
        <v>15807.9</v>
      </c>
      <c r="I1299" s="7">
        <f>I1300</f>
        <v>-718.2</v>
      </c>
      <c r="J1299" s="43">
        <f t="shared" si="212"/>
        <v>15089.699999999999</v>
      </c>
    </row>
    <row r="1300" spans="1:10" ht="12.75">
      <c r="A1300" s="10" t="s">
        <v>210</v>
      </c>
      <c r="B1300" s="53" t="s">
        <v>330</v>
      </c>
      <c r="C1300" s="8" t="s">
        <v>209</v>
      </c>
      <c r="D1300" s="1" t="s">
        <v>238</v>
      </c>
      <c r="E1300" s="82"/>
      <c r="F1300" s="7">
        <f>F1301+F1303</f>
        <v>15807.9</v>
      </c>
      <c r="G1300" s="7">
        <f>G1301+G1303</f>
        <v>0</v>
      </c>
      <c r="H1300" s="43">
        <f t="shared" si="213"/>
        <v>15807.9</v>
      </c>
      <c r="I1300" s="7">
        <f>I1301+I1303</f>
        <v>-718.2</v>
      </c>
      <c r="J1300" s="43">
        <f t="shared" si="212"/>
        <v>15089.699999999999</v>
      </c>
    </row>
    <row r="1301" spans="1:10" ht="33">
      <c r="A1301" s="41" t="str">
        <f ca="1">IF(ISERROR(MATCH(E1301,Код_КВР,0)),"",INDIRECT(ADDRESS(MATCH(E1301,Код_КВР,0)+1,2,,,"КВР")))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01" s="53" t="s">
        <v>330</v>
      </c>
      <c r="C1301" s="8" t="s">
        <v>209</v>
      </c>
      <c r="D1301" s="1" t="s">
        <v>238</v>
      </c>
      <c r="E1301" s="82">
        <v>100</v>
      </c>
      <c r="F1301" s="7">
        <f>F1302</f>
        <v>14842.3</v>
      </c>
      <c r="G1301" s="7">
        <f>G1302</f>
        <v>0</v>
      </c>
      <c r="H1301" s="43">
        <f t="shared" si="213"/>
        <v>14842.3</v>
      </c>
      <c r="I1301" s="7">
        <f>I1302</f>
        <v>0</v>
      </c>
      <c r="J1301" s="43">
        <f t="shared" si="212"/>
        <v>14842.3</v>
      </c>
    </row>
    <row r="1302" spans="1:10" ht="12.75">
      <c r="A1302" s="41" t="str">
        <f ca="1">IF(ISERROR(MATCH(E1302,Код_КВР,0)),"",INDIRECT(ADDRESS(MATCH(E1302,Код_КВР,0)+1,2,,,"КВР")))</f>
        <v>Расходы на выплаты персоналу муниципальных органов</v>
      </c>
      <c r="B1302" s="53" t="s">
        <v>330</v>
      </c>
      <c r="C1302" s="8" t="s">
        <v>209</v>
      </c>
      <c r="D1302" s="1" t="s">
        <v>238</v>
      </c>
      <c r="E1302" s="82">
        <v>120</v>
      </c>
      <c r="F1302" s="7">
        <f>'прил.5'!G1218</f>
        <v>14842.3</v>
      </c>
      <c r="G1302" s="7">
        <f>'прил.5'!H1218</f>
        <v>0</v>
      </c>
      <c r="H1302" s="43">
        <f t="shared" si="213"/>
        <v>14842.3</v>
      </c>
      <c r="I1302" s="7">
        <f>'прил.5'!J1218</f>
        <v>0</v>
      </c>
      <c r="J1302" s="43">
        <f t="shared" si="212"/>
        <v>14842.3</v>
      </c>
    </row>
    <row r="1303" spans="1:10" ht="12.75">
      <c r="A1303" s="41" t="str">
        <f ca="1">IF(ISERROR(MATCH(E1303,Код_КВР,0)),"",INDIRECT(ADDRESS(MATCH(E1303,Код_КВР,0)+1,2,,,"КВР")))</f>
        <v>Закупка товаров, работ и услуг для муниципальных нужд</v>
      </c>
      <c r="B1303" s="53" t="s">
        <v>330</v>
      </c>
      <c r="C1303" s="8" t="s">
        <v>209</v>
      </c>
      <c r="D1303" s="1" t="s">
        <v>238</v>
      </c>
      <c r="E1303" s="82">
        <v>200</v>
      </c>
      <c r="F1303" s="7">
        <f>F1304</f>
        <v>965.6</v>
      </c>
      <c r="G1303" s="7">
        <f>G1304</f>
        <v>0</v>
      </c>
      <c r="H1303" s="43">
        <f t="shared" si="213"/>
        <v>965.6</v>
      </c>
      <c r="I1303" s="7">
        <f>I1304</f>
        <v>-718.2</v>
      </c>
      <c r="J1303" s="43">
        <f t="shared" si="212"/>
        <v>247.39999999999998</v>
      </c>
    </row>
    <row r="1304" spans="1:10" ht="33">
      <c r="A1304" s="41" t="str">
        <f ca="1">IF(ISERROR(MATCH(E1304,Код_КВР,0)),"",INDIRECT(ADDRESS(MATCH(E1304,Код_КВР,0)+1,2,,,"КВР")))</f>
        <v>Иные закупки товаров, работ и услуг для обеспечения муниципальных нужд</v>
      </c>
      <c r="B1304" s="53" t="s">
        <v>330</v>
      </c>
      <c r="C1304" s="8" t="s">
        <v>209</v>
      </c>
      <c r="D1304" s="1" t="s">
        <v>238</v>
      </c>
      <c r="E1304" s="82">
        <v>240</v>
      </c>
      <c r="F1304" s="7">
        <f>F1305</f>
        <v>965.6</v>
      </c>
      <c r="G1304" s="7">
        <f>G1305</f>
        <v>0</v>
      </c>
      <c r="H1304" s="43">
        <f t="shared" si="213"/>
        <v>965.6</v>
      </c>
      <c r="I1304" s="7">
        <f>I1305</f>
        <v>-718.2</v>
      </c>
      <c r="J1304" s="43">
        <f t="shared" si="212"/>
        <v>247.39999999999998</v>
      </c>
    </row>
    <row r="1305" spans="1:10" ht="33">
      <c r="A1305" s="41" t="str">
        <f ca="1">IF(ISERROR(MATCH(E1305,Код_КВР,0)),"",INDIRECT(ADDRESS(MATCH(E1305,Код_КВР,0)+1,2,,,"КВР")))</f>
        <v xml:space="preserve">Прочая закупка товаров, работ и услуг для обеспечения муниципальных нужд         </v>
      </c>
      <c r="B1305" s="53" t="s">
        <v>330</v>
      </c>
      <c r="C1305" s="8" t="s">
        <v>209</v>
      </c>
      <c r="D1305" s="1" t="s">
        <v>238</v>
      </c>
      <c r="E1305" s="82">
        <v>244</v>
      </c>
      <c r="F1305" s="7">
        <f>'прил.5'!G1221</f>
        <v>965.6</v>
      </c>
      <c r="G1305" s="7">
        <f>'прил.5'!H1221</f>
        <v>0</v>
      </c>
      <c r="H1305" s="43">
        <f t="shared" si="213"/>
        <v>965.6</v>
      </c>
      <c r="I1305" s="7">
        <f>'прил.5'!J1221</f>
        <v>-718.2</v>
      </c>
      <c r="J1305" s="43">
        <f t="shared" si="212"/>
        <v>247.39999999999998</v>
      </c>
    </row>
    <row r="1306" spans="1:10" ht="12.75">
      <c r="A1306" s="41" t="str">
        <f ca="1">IF(ISERROR(MATCH(C1306,Код_Раздел,0)),"",INDIRECT(ADDRESS(MATCH(C1306,Код_Раздел,0)+1,2,,,"Раздел")))</f>
        <v>Физическая культура и спорт</v>
      </c>
      <c r="B1306" s="53" t="s">
        <v>330</v>
      </c>
      <c r="C1306" s="8" t="s">
        <v>245</v>
      </c>
      <c r="D1306" s="1"/>
      <c r="E1306" s="82"/>
      <c r="F1306" s="7">
        <f>F1307</f>
        <v>5855.8</v>
      </c>
      <c r="G1306" s="7">
        <f>G1307</f>
        <v>0</v>
      </c>
      <c r="H1306" s="43">
        <f t="shared" si="213"/>
        <v>5855.8</v>
      </c>
      <c r="I1306" s="7">
        <f>I1307</f>
        <v>0</v>
      </c>
      <c r="J1306" s="43">
        <f t="shared" si="212"/>
        <v>5855.8</v>
      </c>
    </row>
    <row r="1307" spans="1:10" ht="12.75">
      <c r="A1307" s="10" t="s">
        <v>213</v>
      </c>
      <c r="B1307" s="53" t="s">
        <v>330</v>
      </c>
      <c r="C1307" s="8" t="s">
        <v>245</v>
      </c>
      <c r="D1307" s="1" t="s">
        <v>242</v>
      </c>
      <c r="E1307" s="82"/>
      <c r="F1307" s="7">
        <f>F1308+F1310</f>
        <v>5855.8</v>
      </c>
      <c r="G1307" s="7">
        <f>G1308+G1310</f>
        <v>0</v>
      </c>
      <c r="H1307" s="43">
        <f t="shared" si="213"/>
        <v>5855.8</v>
      </c>
      <c r="I1307" s="7">
        <f>I1308+I1310</f>
        <v>0</v>
      </c>
      <c r="J1307" s="43">
        <f t="shared" si="212"/>
        <v>5855.8</v>
      </c>
    </row>
    <row r="1308" spans="1:10" ht="33">
      <c r="A1308" s="41" t="str">
        <f ca="1">IF(ISERROR(MATCH(E1308,Код_КВР,0)),"",INDIRECT(ADDRESS(MATCH(E1308,Код_КВР,0)+1,2,,,"КВР")))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08" s="53" t="s">
        <v>330</v>
      </c>
      <c r="C1308" s="8" t="s">
        <v>245</v>
      </c>
      <c r="D1308" s="1" t="s">
        <v>242</v>
      </c>
      <c r="E1308" s="82">
        <v>100</v>
      </c>
      <c r="F1308" s="7">
        <f>F1309</f>
        <v>5841</v>
      </c>
      <c r="G1308" s="7">
        <f>G1309</f>
        <v>0</v>
      </c>
      <c r="H1308" s="43">
        <f t="shared" si="213"/>
        <v>5841</v>
      </c>
      <c r="I1308" s="7">
        <f>I1309</f>
        <v>0</v>
      </c>
      <c r="J1308" s="43">
        <f t="shared" si="212"/>
        <v>5841</v>
      </c>
    </row>
    <row r="1309" spans="1:10" ht="12.75">
      <c r="A1309" s="41" t="str">
        <f ca="1">IF(ISERROR(MATCH(E1309,Код_КВР,0)),"",INDIRECT(ADDRESS(MATCH(E1309,Код_КВР,0)+1,2,,,"КВР")))</f>
        <v>Расходы на выплаты персоналу муниципальных органов</v>
      </c>
      <c r="B1309" s="53" t="s">
        <v>330</v>
      </c>
      <c r="C1309" s="8" t="s">
        <v>245</v>
      </c>
      <c r="D1309" s="1" t="s">
        <v>242</v>
      </c>
      <c r="E1309" s="82">
        <v>120</v>
      </c>
      <c r="F1309" s="7">
        <f>'прил.5'!G1116</f>
        <v>5841</v>
      </c>
      <c r="G1309" s="7">
        <f>'прил.5'!H1116</f>
        <v>0</v>
      </c>
      <c r="H1309" s="43">
        <f t="shared" si="213"/>
        <v>5841</v>
      </c>
      <c r="I1309" s="7">
        <f>'прил.5'!J1116</f>
        <v>0</v>
      </c>
      <c r="J1309" s="43">
        <f aca="true" t="shared" si="218" ref="J1309:J1407">H1309+I1309</f>
        <v>5841</v>
      </c>
    </row>
    <row r="1310" spans="1:10" ht="12.75">
      <c r="A1310" s="41" t="str">
        <f ca="1">IF(ISERROR(MATCH(E1310,Код_КВР,0)),"",INDIRECT(ADDRESS(MATCH(E1310,Код_КВР,0)+1,2,,,"КВР")))</f>
        <v>Закупка товаров, работ и услуг для муниципальных нужд</v>
      </c>
      <c r="B1310" s="53" t="s">
        <v>330</v>
      </c>
      <c r="C1310" s="8" t="s">
        <v>245</v>
      </c>
      <c r="D1310" s="1" t="s">
        <v>242</v>
      </c>
      <c r="E1310" s="82">
        <v>200</v>
      </c>
      <c r="F1310" s="7">
        <f>F1311</f>
        <v>14.8</v>
      </c>
      <c r="G1310" s="7">
        <f>G1311</f>
        <v>0</v>
      </c>
      <c r="H1310" s="43">
        <f t="shared" si="213"/>
        <v>14.8</v>
      </c>
      <c r="I1310" s="7">
        <f>I1311</f>
        <v>0</v>
      </c>
      <c r="J1310" s="43">
        <f t="shared" si="218"/>
        <v>14.8</v>
      </c>
    </row>
    <row r="1311" spans="1:10" ht="33">
      <c r="A1311" s="41" t="str">
        <f ca="1">IF(ISERROR(MATCH(E1311,Код_КВР,0)),"",INDIRECT(ADDRESS(MATCH(E1311,Код_КВР,0)+1,2,,,"КВР")))</f>
        <v>Иные закупки товаров, работ и услуг для обеспечения муниципальных нужд</v>
      </c>
      <c r="B1311" s="53" t="s">
        <v>330</v>
      </c>
      <c r="C1311" s="8" t="s">
        <v>245</v>
      </c>
      <c r="D1311" s="1" t="s">
        <v>242</v>
      </c>
      <c r="E1311" s="82">
        <v>240</v>
      </c>
      <c r="F1311" s="7">
        <f>F1312</f>
        <v>14.8</v>
      </c>
      <c r="G1311" s="7">
        <f>G1312</f>
        <v>0</v>
      </c>
      <c r="H1311" s="43">
        <f t="shared" si="213"/>
        <v>14.8</v>
      </c>
      <c r="I1311" s="7">
        <f>I1312</f>
        <v>0</v>
      </c>
      <c r="J1311" s="43">
        <f t="shared" si="218"/>
        <v>14.8</v>
      </c>
    </row>
    <row r="1312" spans="1:10" ht="33">
      <c r="A1312" s="41" t="str">
        <f ca="1">IF(ISERROR(MATCH(E1312,Код_КВР,0)),"",INDIRECT(ADDRESS(MATCH(E1312,Код_КВР,0)+1,2,,,"КВР")))</f>
        <v xml:space="preserve">Прочая закупка товаров, работ и услуг для обеспечения муниципальных нужд         </v>
      </c>
      <c r="B1312" s="53" t="s">
        <v>330</v>
      </c>
      <c r="C1312" s="8" t="s">
        <v>245</v>
      </c>
      <c r="D1312" s="1" t="s">
        <v>242</v>
      </c>
      <c r="E1312" s="82">
        <v>244</v>
      </c>
      <c r="F1312" s="7">
        <f>'прил.5'!G1119</f>
        <v>14.8</v>
      </c>
      <c r="G1312" s="7">
        <f>'прил.5'!H1119</f>
        <v>0</v>
      </c>
      <c r="H1312" s="43">
        <f t="shared" si="213"/>
        <v>14.8</v>
      </c>
      <c r="I1312" s="7">
        <f>'прил.5'!J1119</f>
        <v>0</v>
      </c>
      <c r="J1312" s="43">
        <f t="shared" si="218"/>
        <v>14.8</v>
      </c>
    </row>
    <row r="1313" spans="1:10" ht="33">
      <c r="A1313" s="41" t="str">
        <f ca="1">IF(ISERROR(MATCH(B1313,Код_КЦСР,0)),"",INDIRECT(ADDRESS(MATCH(B1313,Код_КЦСР,0)+1,2,,,"КЦСР")))</f>
        <v>Председатель представительного органа муниципального образования</v>
      </c>
      <c r="B1313" s="53" t="s">
        <v>331</v>
      </c>
      <c r="C1313" s="8"/>
      <c r="D1313" s="1"/>
      <c r="E1313" s="82"/>
      <c r="F1313" s="7">
        <f aca="true" t="shared" si="219" ref="F1313:I1316">F1314</f>
        <v>2201.1</v>
      </c>
      <c r="G1313" s="7">
        <f t="shared" si="219"/>
        <v>0</v>
      </c>
      <c r="H1313" s="43">
        <f t="shared" si="213"/>
        <v>2201.1</v>
      </c>
      <c r="I1313" s="7">
        <f t="shared" si="219"/>
        <v>0</v>
      </c>
      <c r="J1313" s="43">
        <f t="shared" si="218"/>
        <v>2201.1</v>
      </c>
    </row>
    <row r="1314" spans="1:10" ht="12.75">
      <c r="A1314" s="41" t="str">
        <f ca="1">IF(ISERROR(MATCH(C1314,Код_Раздел,0)),"",INDIRECT(ADDRESS(MATCH(C1314,Код_Раздел,0)+1,2,,,"Раздел")))</f>
        <v>Общегосударственные  вопросы</v>
      </c>
      <c r="B1314" s="53" t="s">
        <v>331</v>
      </c>
      <c r="C1314" s="8" t="s">
        <v>234</v>
      </c>
      <c r="D1314" s="1"/>
      <c r="E1314" s="82"/>
      <c r="F1314" s="7">
        <f t="shared" si="219"/>
        <v>2201.1</v>
      </c>
      <c r="G1314" s="7">
        <f t="shared" si="219"/>
        <v>0</v>
      </c>
      <c r="H1314" s="43">
        <f t="shared" si="213"/>
        <v>2201.1</v>
      </c>
      <c r="I1314" s="7">
        <f t="shared" si="219"/>
        <v>0</v>
      </c>
      <c r="J1314" s="43">
        <f t="shared" si="218"/>
        <v>2201.1</v>
      </c>
    </row>
    <row r="1315" spans="1:10" ht="49.5">
      <c r="A1315" s="10" t="s">
        <v>189</v>
      </c>
      <c r="B1315" s="53" t="s">
        <v>331</v>
      </c>
      <c r="C1315" s="8" t="s">
        <v>234</v>
      </c>
      <c r="D1315" s="8" t="s">
        <v>236</v>
      </c>
      <c r="E1315" s="82"/>
      <c r="F1315" s="7">
        <f t="shared" si="219"/>
        <v>2201.1</v>
      </c>
      <c r="G1315" s="7">
        <f t="shared" si="219"/>
        <v>0</v>
      </c>
      <c r="H1315" s="43">
        <f t="shared" si="213"/>
        <v>2201.1</v>
      </c>
      <c r="I1315" s="7">
        <f t="shared" si="219"/>
        <v>0</v>
      </c>
      <c r="J1315" s="43">
        <f t="shared" si="218"/>
        <v>2201.1</v>
      </c>
    </row>
    <row r="1316" spans="1:10" ht="33">
      <c r="A1316" s="41" t="str">
        <f ca="1">IF(ISERROR(MATCH(E1316,Код_КВР,0)),"",INDIRECT(ADDRESS(MATCH(E1316,Код_КВР,0)+1,2,,,"КВР")))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16" s="53" t="s">
        <v>331</v>
      </c>
      <c r="C1316" s="8" t="s">
        <v>234</v>
      </c>
      <c r="D1316" s="8" t="s">
        <v>236</v>
      </c>
      <c r="E1316" s="82">
        <v>100</v>
      </c>
      <c r="F1316" s="7">
        <f t="shared" si="219"/>
        <v>2201.1</v>
      </c>
      <c r="G1316" s="7">
        <f t="shared" si="219"/>
        <v>0</v>
      </c>
      <c r="H1316" s="43">
        <f t="shared" si="213"/>
        <v>2201.1</v>
      </c>
      <c r="I1316" s="7">
        <f t="shared" si="219"/>
        <v>0</v>
      </c>
      <c r="J1316" s="43">
        <f t="shared" si="218"/>
        <v>2201.1</v>
      </c>
    </row>
    <row r="1317" spans="1:10" ht="12.75">
      <c r="A1317" s="41" t="str">
        <f ca="1">IF(ISERROR(MATCH(E1317,Код_КВР,0)),"",INDIRECT(ADDRESS(MATCH(E1317,Код_КВР,0)+1,2,,,"КВР")))</f>
        <v>Расходы на выплаты персоналу муниципальных органов</v>
      </c>
      <c r="B1317" s="53" t="s">
        <v>331</v>
      </c>
      <c r="C1317" s="8" t="s">
        <v>234</v>
      </c>
      <c r="D1317" s="8" t="s">
        <v>236</v>
      </c>
      <c r="E1317" s="82">
        <v>120</v>
      </c>
      <c r="F1317" s="7">
        <f>'прил.5'!G369</f>
        <v>2201.1</v>
      </c>
      <c r="G1317" s="7">
        <f>'прил.5'!H369</f>
        <v>0</v>
      </c>
      <c r="H1317" s="43">
        <f aca="true" t="shared" si="220" ref="H1317:H1415">F1317+G1317</f>
        <v>2201.1</v>
      </c>
      <c r="I1317" s="7">
        <f>'прил.5'!J369</f>
        <v>0</v>
      </c>
      <c r="J1317" s="43">
        <f t="shared" si="218"/>
        <v>2201.1</v>
      </c>
    </row>
    <row r="1318" spans="1:10" ht="12.75">
      <c r="A1318" s="41" t="str">
        <f ca="1">IF(ISERROR(MATCH(B1318,Код_КЦСР,0)),"",INDIRECT(ADDRESS(MATCH(B1318,Код_КЦСР,0)+1,2,,,"КЦСР")))</f>
        <v>Депутаты представительного органа муниципального образования</v>
      </c>
      <c r="B1318" s="53" t="s">
        <v>332</v>
      </c>
      <c r="C1318" s="8"/>
      <c r="D1318" s="1"/>
      <c r="E1318" s="82"/>
      <c r="F1318" s="7">
        <f aca="true" t="shared" si="221" ref="F1318:I1321">F1319</f>
        <v>3706.8</v>
      </c>
      <c r="G1318" s="7">
        <f t="shared" si="221"/>
        <v>0</v>
      </c>
      <c r="H1318" s="43">
        <f t="shared" si="220"/>
        <v>3706.8</v>
      </c>
      <c r="I1318" s="7">
        <f t="shared" si="221"/>
        <v>0</v>
      </c>
      <c r="J1318" s="43">
        <f t="shared" si="218"/>
        <v>3706.8</v>
      </c>
    </row>
    <row r="1319" spans="1:10" ht="12.75">
      <c r="A1319" s="41" t="str">
        <f ca="1">IF(ISERROR(MATCH(C1319,Код_Раздел,0)),"",INDIRECT(ADDRESS(MATCH(C1319,Код_Раздел,0)+1,2,,,"Раздел")))</f>
        <v>Общегосударственные  вопросы</v>
      </c>
      <c r="B1319" s="53" t="s">
        <v>332</v>
      </c>
      <c r="C1319" s="8" t="s">
        <v>234</v>
      </c>
      <c r="D1319" s="1"/>
      <c r="E1319" s="82"/>
      <c r="F1319" s="7">
        <f t="shared" si="221"/>
        <v>3706.8</v>
      </c>
      <c r="G1319" s="7">
        <f t="shared" si="221"/>
        <v>0</v>
      </c>
      <c r="H1319" s="43">
        <f t="shared" si="220"/>
        <v>3706.8</v>
      </c>
      <c r="I1319" s="7">
        <f t="shared" si="221"/>
        <v>0</v>
      </c>
      <c r="J1319" s="43">
        <f t="shared" si="218"/>
        <v>3706.8</v>
      </c>
    </row>
    <row r="1320" spans="1:10" ht="49.5">
      <c r="A1320" s="10" t="s">
        <v>189</v>
      </c>
      <c r="B1320" s="53" t="s">
        <v>332</v>
      </c>
      <c r="C1320" s="8" t="s">
        <v>234</v>
      </c>
      <c r="D1320" s="8" t="s">
        <v>236</v>
      </c>
      <c r="E1320" s="82"/>
      <c r="F1320" s="7">
        <f t="shared" si="221"/>
        <v>3706.8</v>
      </c>
      <c r="G1320" s="7">
        <f t="shared" si="221"/>
        <v>0</v>
      </c>
      <c r="H1320" s="43">
        <f t="shared" si="220"/>
        <v>3706.8</v>
      </c>
      <c r="I1320" s="7">
        <f t="shared" si="221"/>
        <v>0</v>
      </c>
      <c r="J1320" s="43">
        <f t="shared" si="218"/>
        <v>3706.8</v>
      </c>
    </row>
    <row r="1321" spans="1:10" ht="33">
      <c r="A1321" s="41" t="str">
        <f ca="1">IF(ISERROR(MATCH(E1321,Код_КВР,0)),"",INDIRECT(ADDRESS(MATCH(E1321,Код_КВР,0)+1,2,,,"КВР")))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21" s="53" t="s">
        <v>332</v>
      </c>
      <c r="C1321" s="8" t="s">
        <v>234</v>
      </c>
      <c r="D1321" s="8" t="s">
        <v>236</v>
      </c>
      <c r="E1321" s="82">
        <v>100</v>
      </c>
      <c r="F1321" s="7">
        <f t="shared" si="221"/>
        <v>3706.8</v>
      </c>
      <c r="G1321" s="7">
        <f t="shared" si="221"/>
        <v>0</v>
      </c>
      <c r="H1321" s="43">
        <f t="shared" si="220"/>
        <v>3706.8</v>
      </c>
      <c r="I1321" s="7">
        <f t="shared" si="221"/>
        <v>0</v>
      </c>
      <c r="J1321" s="43">
        <f t="shared" si="218"/>
        <v>3706.8</v>
      </c>
    </row>
    <row r="1322" spans="1:10" ht="12.75">
      <c r="A1322" s="41" t="str">
        <f ca="1">IF(ISERROR(MATCH(E1322,Код_КВР,0)),"",INDIRECT(ADDRESS(MATCH(E1322,Код_КВР,0)+1,2,,,"КВР")))</f>
        <v>Расходы на выплаты персоналу муниципальных органов</v>
      </c>
      <c r="B1322" s="53" t="s">
        <v>332</v>
      </c>
      <c r="C1322" s="8" t="s">
        <v>234</v>
      </c>
      <c r="D1322" s="8" t="s">
        <v>236</v>
      </c>
      <c r="E1322" s="82">
        <v>120</v>
      </c>
      <c r="F1322" s="7">
        <f>'прил.5'!G372</f>
        <v>3706.8</v>
      </c>
      <c r="G1322" s="7">
        <f>'прил.5'!H372</f>
        <v>0</v>
      </c>
      <c r="H1322" s="43">
        <f t="shared" si="220"/>
        <v>3706.8</v>
      </c>
      <c r="I1322" s="7">
        <f>'прил.5'!J372</f>
        <v>0</v>
      </c>
      <c r="J1322" s="43">
        <f t="shared" si="218"/>
        <v>3706.8</v>
      </c>
    </row>
    <row r="1323" spans="1:10" ht="33">
      <c r="A1323" s="41" t="str">
        <f ca="1">IF(ISERROR(MATCH(B1323,Код_КЦСР,0)),"",INDIRECT(ADDRESS(MATCH(B1323,Код_КЦСР,0)+1,2,,,"КЦСР")))</f>
        <v>Реализация функций органов местного самоуправления города, связанных с общегородским управлением</v>
      </c>
      <c r="B1323" s="53" t="s">
        <v>333</v>
      </c>
      <c r="C1323" s="8"/>
      <c r="D1323" s="1"/>
      <c r="E1323" s="82"/>
      <c r="F1323" s="7">
        <f aca="true" t="shared" si="222" ref="F1323:I1328">F1324</f>
        <v>400</v>
      </c>
      <c r="G1323" s="7">
        <f t="shared" si="222"/>
        <v>0</v>
      </c>
      <c r="H1323" s="43">
        <f t="shared" si="220"/>
        <v>400</v>
      </c>
      <c r="I1323" s="7">
        <f t="shared" si="222"/>
        <v>0</v>
      </c>
      <c r="J1323" s="43">
        <f t="shared" si="218"/>
        <v>400</v>
      </c>
    </row>
    <row r="1324" spans="1:10" ht="12.75">
      <c r="A1324" s="41" t="str">
        <f ca="1">IF(ISERROR(MATCH(B1324,Код_КЦСР,0)),"",INDIRECT(ADDRESS(MATCH(B1324,Код_КЦСР,0)+1,2,,,"КЦСР")))</f>
        <v>Расходы на судебные издержки и исполнение судебных решений</v>
      </c>
      <c r="B1324" s="53" t="s">
        <v>335</v>
      </c>
      <c r="C1324" s="8"/>
      <c r="D1324" s="1"/>
      <c r="E1324" s="82"/>
      <c r="F1324" s="7">
        <f t="shared" si="222"/>
        <v>400</v>
      </c>
      <c r="G1324" s="7">
        <f t="shared" si="222"/>
        <v>0</v>
      </c>
      <c r="H1324" s="43">
        <f t="shared" si="220"/>
        <v>400</v>
      </c>
      <c r="I1324" s="7">
        <f t="shared" si="222"/>
        <v>0</v>
      </c>
      <c r="J1324" s="43">
        <f t="shared" si="218"/>
        <v>400</v>
      </c>
    </row>
    <row r="1325" spans="1:10" ht="12.75">
      <c r="A1325" s="41" t="str">
        <f ca="1">IF(ISERROR(MATCH(C1325,Код_Раздел,0)),"",INDIRECT(ADDRESS(MATCH(C1325,Код_Раздел,0)+1,2,,,"Раздел")))</f>
        <v>Общегосударственные  вопросы</v>
      </c>
      <c r="B1325" s="53" t="s">
        <v>335</v>
      </c>
      <c r="C1325" s="8" t="s">
        <v>234</v>
      </c>
      <c r="D1325" s="1"/>
      <c r="E1325" s="82"/>
      <c r="F1325" s="7">
        <f t="shared" si="222"/>
        <v>400</v>
      </c>
      <c r="G1325" s="7">
        <f t="shared" si="222"/>
        <v>0</v>
      </c>
      <c r="H1325" s="43">
        <f t="shared" si="220"/>
        <v>400</v>
      </c>
      <c r="I1325" s="7">
        <f t="shared" si="222"/>
        <v>0</v>
      </c>
      <c r="J1325" s="43">
        <f t="shared" si="218"/>
        <v>400</v>
      </c>
    </row>
    <row r="1326" spans="1:10" ht="12.75">
      <c r="A1326" s="10" t="s">
        <v>258</v>
      </c>
      <c r="B1326" s="53" t="s">
        <v>335</v>
      </c>
      <c r="C1326" s="8" t="s">
        <v>234</v>
      </c>
      <c r="D1326" s="1" t="s">
        <v>211</v>
      </c>
      <c r="E1326" s="82"/>
      <c r="F1326" s="7">
        <f t="shared" si="222"/>
        <v>400</v>
      </c>
      <c r="G1326" s="7">
        <f t="shared" si="222"/>
        <v>0</v>
      </c>
      <c r="H1326" s="43">
        <f t="shared" si="220"/>
        <v>400</v>
      </c>
      <c r="I1326" s="7">
        <f t="shared" si="222"/>
        <v>0</v>
      </c>
      <c r="J1326" s="43">
        <f t="shared" si="218"/>
        <v>400</v>
      </c>
    </row>
    <row r="1327" spans="1:10" ht="12.75">
      <c r="A1327" s="41" t="str">
        <f ca="1">IF(ISERROR(MATCH(E1327,Код_КВР,0)),"",INDIRECT(ADDRESS(MATCH(E1327,Код_КВР,0)+1,2,,,"КВР")))</f>
        <v>Иные бюджетные ассигнования</v>
      </c>
      <c r="B1327" s="53" t="s">
        <v>335</v>
      </c>
      <c r="C1327" s="8" t="s">
        <v>234</v>
      </c>
      <c r="D1327" s="1" t="s">
        <v>211</v>
      </c>
      <c r="E1327" s="82">
        <v>800</v>
      </c>
      <c r="F1327" s="7">
        <f t="shared" si="222"/>
        <v>400</v>
      </c>
      <c r="G1327" s="7">
        <f t="shared" si="222"/>
        <v>0</v>
      </c>
      <c r="H1327" s="43">
        <f t="shared" si="220"/>
        <v>400</v>
      </c>
      <c r="I1327" s="7">
        <f t="shared" si="222"/>
        <v>0</v>
      </c>
      <c r="J1327" s="43">
        <f t="shared" si="218"/>
        <v>400</v>
      </c>
    </row>
    <row r="1328" spans="1:10" ht="12.75">
      <c r="A1328" s="41" t="str">
        <f ca="1">IF(ISERROR(MATCH(E1328,Код_КВР,0)),"",INDIRECT(ADDRESS(MATCH(E1328,Код_КВР,0)+1,2,,,"КВР")))</f>
        <v>Исполнение судебных актов</v>
      </c>
      <c r="B1328" s="53" t="s">
        <v>335</v>
      </c>
      <c r="C1328" s="8" t="s">
        <v>234</v>
      </c>
      <c r="D1328" s="1" t="s">
        <v>211</v>
      </c>
      <c r="E1328" s="82">
        <v>830</v>
      </c>
      <c r="F1328" s="7">
        <f t="shared" si="222"/>
        <v>400</v>
      </c>
      <c r="G1328" s="7">
        <f t="shared" si="222"/>
        <v>0</v>
      </c>
      <c r="H1328" s="43">
        <f t="shared" si="220"/>
        <v>400</v>
      </c>
      <c r="I1328" s="7">
        <f t="shared" si="222"/>
        <v>0</v>
      </c>
      <c r="J1328" s="43">
        <f t="shared" si="218"/>
        <v>400</v>
      </c>
    </row>
    <row r="1329" spans="1:10" ht="82.5">
      <c r="A1329" s="41" t="str">
        <f ca="1">IF(ISERROR(MATCH(E1329,Код_КВР,0)),"",INDIRECT(ADDRESS(MATCH(E1329,Код_КВР,0)+1,2,,,"КВР")))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v>
      </c>
      <c r="B1329" s="53" t="s">
        <v>335</v>
      </c>
      <c r="C1329" s="8" t="s">
        <v>234</v>
      </c>
      <c r="D1329" s="1" t="s">
        <v>211</v>
      </c>
      <c r="E1329" s="82">
        <v>831</v>
      </c>
      <c r="F1329" s="7">
        <f>'прил.5'!G158+'прил.5'!G795</f>
        <v>400</v>
      </c>
      <c r="G1329" s="7">
        <f>'прил.5'!H158+'прил.5'!H795</f>
        <v>0</v>
      </c>
      <c r="H1329" s="43">
        <f t="shared" si="220"/>
        <v>400</v>
      </c>
      <c r="I1329" s="7">
        <f>'прил.5'!J158+'прил.5'!J795</f>
        <v>0</v>
      </c>
      <c r="J1329" s="43">
        <f t="shared" si="218"/>
        <v>400</v>
      </c>
    </row>
    <row r="1330" spans="1:10" ht="12.75">
      <c r="A1330" s="41" t="str">
        <f ca="1">IF(ISERROR(MATCH(B1330,Код_КЦСР,0)),"",INDIRECT(ADDRESS(MATCH(B1330,Код_КЦСР,0)+1,2,,,"КЦСР")))</f>
        <v>Процентные платежи по долговым обязательствам</v>
      </c>
      <c r="B1330" s="53" t="s">
        <v>338</v>
      </c>
      <c r="C1330" s="8"/>
      <c r="D1330" s="1"/>
      <c r="E1330" s="82"/>
      <c r="F1330" s="7">
        <f aca="true" t="shared" si="223" ref="F1330:I1334">F1331</f>
        <v>46394.2</v>
      </c>
      <c r="G1330" s="7">
        <f t="shared" si="223"/>
        <v>0</v>
      </c>
      <c r="H1330" s="43">
        <f t="shared" si="220"/>
        <v>46394.2</v>
      </c>
      <c r="I1330" s="7">
        <f t="shared" si="223"/>
        <v>0</v>
      </c>
      <c r="J1330" s="43">
        <f t="shared" si="218"/>
        <v>46394.2</v>
      </c>
    </row>
    <row r="1331" spans="1:10" ht="12.75">
      <c r="A1331" s="41" t="str">
        <f ca="1">IF(ISERROR(MATCH(B1331,Код_КЦСР,0)),"",INDIRECT(ADDRESS(MATCH(B1331,Код_КЦСР,0)+1,2,,,"КЦСР")))</f>
        <v>Процентные платежи по муниципальному долгу</v>
      </c>
      <c r="B1331" s="53" t="s">
        <v>339</v>
      </c>
      <c r="C1331" s="8"/>
      <c r="D1331" s="1"/>
      <c r="E1331" s="82"/>
      <c r="F1331" s="7">
        <f t="shared" si="223"/>
        <v>46394.2</v>
      </c>
      <c r="G1331" s="7">
        <f t="shared" si="223"/>
        <v>0</v>
      </c>
      <c r="H1331" s="43">
        <f t="shared" si="220"/>
        <v>46394.2</v>
      </c>
      <c r="I1331" s="7">
        <f t="shared" si="223"/>
        <v>0</v>
      </c>
      <c r="J1331" s="43">
        <f t="shared" si="218"/>
        <v>46394.2</v>
      </c>
    </row>
    <row r="1332" spans="1:10" ht="12.75">
      <c r="A1332" s="41" t="str">
        <f ca="1">IF(ISERROR(MATCH(C1332,Код_Раздел,0)),"",INDIRECT(ADDRESS(MATCH(C1332,Код_Раздел,0)+1,2,,,"Раздел")))</f>
        <v>Обслуживание государственного и муниципального долга</v>
      </c>
      <c r="B1332" s="53" t="s">
        <v>339</v>
      </c>
      <c r="C1332" s="8" t="s">
        <v>211</v>
      </c>
      <c r="D1332" s="1"/>
      <c r="E1332" s="82"/>
      <c r="F1332" s="7">
        <f t="shared" si="223"/>
        <v>46394.2</v>
      </c>
      <c r="G1332" s="7">
        <f t="shared" si="223"/>
        <v>0</v>
      </c>
      <c r="H1332" s="43">
        <f t="shared" si="220"/>
        <v>46394.2</v>
      </c>
      <c r="I1332" s="7">
        <f t="shared" si="223"/>
        <v>0</v>
      </c>
      <c r="J1332" s="43">
        <f t="shared" si="218"/>
        <v>46394.2</v>
      </c>
    </row>
    <row r="1333" spans="1:10" ht="33">
      <c r="A1333" s="10" t="s">
        <v>282</v>
      </c>
      <c r="B1333" s="53" t="s">
        <v>339</v>
      </c>
      <c r="C1333" s="8" t="s">
        <v>211</v>
      </c>
      <c r="D1333" s="1" t="s">
        <v>234</v>
      </c>
      <c r="E1333" s="82"/>
      <c r="F1333" s="7">
        <f t="shared" si="223"/>
        <v>46394.2</v>
      </c>
      <c r="G1333" s="7">
        <f t="shared" si="223"/>
        <v>0</v>
      </c>
      <c r="H1333" s="43">
        <f t="shared" si="220"/>
        <v>46394.2</v>
      </c>
      <c r="I1333" s="7">
        <f t="shared" si="223"/>
        <v>0</v>
      </c>
      <c r="J1333" s="43">
        <f t="shared" si="218"/>
        <v>46394.2</v>
      </c>
    </row>
    <row r="1334" spans="1:10" ht="12.75">
      <c r="A1334" s="41" t="str">
        <f ca="1">IF(ISERROR(MATCH(E1334,Код_КВР,0)),"",INDIRECT(ADDRESS(MATCH(E1334,Код_КВР,0)+1,2,,,"КВР")))</f>
        <v>Обслуживание государственного (муниципального) долга</v>
      </c>
      <c r="B1334" s="53" t="s">
        <v>339</v>
      </c>
      <c r="C1334" s="8" t="s">
        <v>211</v>
      </c>
      <c r="D1334" s="1" t="s">
        <v>234</v>
      </c>
      <c r="E1334" s="82">
        <v>700</v>
      </c>
      <c r="F1334" s="7">
        <f t="shared" si="223"/>
        <v>46394.2</v>
      </c>
      <c r="G1334" s="7">
        <f t="shared" si="223"/>
        <v>0</v>
      </c>
      <c r="H1334" s="43">
        <f t="shared" si="220"/>
        <v>46394.2</v>
      </c>
      <c r="I1334" s="7">
        <f t="shared" si="223"/>
        <v>0</v>
      </c>
      <c r="J1334" s="43">
        <f t="shared" si="218"/>
        <v>46394.2</v>
      </c>
    </row>
    <row r="1335" spans="1:10" ht="12.75">
      <c r="A1335" s="41" t="str">
        <f ca="1">IF(ISERROR(MATCH(E1335,Код_КВР,0)),"",INDIRECT(ADDRESS(MATCH(E1335,Код_КВР,0)+1,2,,,"КВР")))</f>
        <v>Обслуживание муниципального долга</v>
      </c>
      <c r="B1335" s="53" t="s">
        <v>339</v>
      </c>
      <c r="C1335" s="8" t="s">
        <v>211</v>
      </c>
      <c r="D1335" s="1" t="s">
        <v>234</v>
      </c>
      <c r="E1335" s="82">
        <v>730</v>
      </c>
      <c r="F1335" s="7">
        <f>'прил.5'!G811</f>
        <v>46394.2</v>
      </c>
      <c r="G1335" s="7">
        <f>'прил.5'!H811</f>
        <v>0</v>
      </c>
      <c r="H1335" s="43">
        <f t="shared" si="220"/>
        <v>46394.2</v>
      </c>
      <c r="I1335" s="7">
        <f>'прил.5'!J811</f>
        <v>0</v>
      </c>
      <c r="J1335" s="43">
        <f t="shared" si="218"/>
        <v>46394.2</v>
      </c>
    </row>
    <row r="1336" spans="1:10" ht="33">
      <c r="A1336" s="41" t="str">
        <f ca="1">IF(ISERROR(MATCH(B1336,Код_КЦСР,0)),"",INDIRECT(ADDRESS(MATCH(B1336,Код_КЦСР,0)+1,2,,,"КЦСР")))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1336" s="83" t="s">
        <v>425</v>
      </c>
      <c r="C1336" s="8"/>
      <c r="D1336" s="1"/>
      <c r="E1336" s="82"/>
      <c r="F1336" s="7">
        <f aca="true" t="shared" si="224" ref="F1336:I1339">F1337</f>
        <v>1390</v>
      </c>
      <c r="G1336" s="7">
        <f t="shared" si="224"/>
        <v>0</v>
      </c>
      <c r="H1336" s="43">
        <f t="shared" si="220"/>
        <v>1390</v>
      </c>
      <c r="I1336" s="7">
        <f>I1337</f>
        <v>0</v>
      </c>
      <c r="J1336" s="43">
        <f t="shared" si="218"/>
        <v>1390</v>
      </c>
    </row>
    <row r="1337" spans="1:10" ht="12.75">
      <c r="A1337" s="41" t="str">
        <f ca="1">IF(ISERROR(MATCH(C1337,Код_Раздел,0)),"",INDIRECT(ADDRESS(MATCH(C1337,Код_Раздел,0)+1,2,,,"Раздел")))</f>
        <v>Социальная политика</v>
      </c>
      <c r="B1337" s="83" t="s">
        <v>425</v>
      </c>
      <c r="C1337" s="8" t="s">
        <v>209</v>
      </c>
      <c r="D1337" s="1"/>
      <c r="E1337" s="82"/>
      <c r="F1337" s="7">
        <f t="shared" si="224"/>
        <v>1390</v>
      </c>
      <c r="G1337" s="7">
        <f t="shared" si="224"/>
        <v>0</v>
      </c>
      <c r="H1337" s="43">
        <f t="shared" si="220"/>
        <v>1390</v>
      </c>
      <c r="I1337" s="7">
        <f t="shared" si="224"/>
        <v>0</v>
      </c>
      <c r="J1337" s="43">
        <f t="shared" si="218"/>
        <v>1390</v>
      </c>
    </row>
    <row r="1338" spans="1:10" ht="12.75">
      <c r="A1338" s="10" t="s">
        <v>210</v>
      </c>
      <c r="B1338" s="83" t="s">
        <v>425</v>
      </c>
      <c r="C1338" s="8" t="s">
        <v>209</v>
      </c>
      <c r="D1338" s="1" t="s">
        <v>238</v>
      </c>
      <c r="E1338" s="82"/>
      <c r="F1338" s="7">
        <f t="shared" si="224"/>
        <v>1390</v>
      </c>
      <c r="G1338" s="7">
        <f t="shared" si="224"/>
        <v>0</v>
      </c>
      <c r="H1338" s="43">
        <f t="shared" si="220"/>
        <v>1390</v>
      </c>
      <c r="I1338" s="7">
        <f>I1339+I1341</f>
        <v>0</v>
      </c>
      <c r="J1338" s="43">
        <f t="shared" si="218"/>
        <v>1390</v>
      </c>
    </row>
    <row r="1339" spans="1:10" ht="33">
      <c r="A1339" s="41" t="str">
        <f ca="1">IF(ISERROR(MATCH(E1339,Код_КВР,0)),"",INDIRECT(ADDRESS(MATCH(E1339,Код_КВР,0)+1,2,,,"КВР")))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39" s="83" t="s">
        <v>425</v>
      </c>
      <c r="C1339" s="8" t="s">
        <v>209</v>
      </c>
      <c r="D1339" s="1" t="s">
        <v>238</v>
      </c>
      <c r="E1339" s="82">
        <v>100</v>
      </c>
      <c r="F1339" s="7">
        <f t="shared" si="224"/>
        <v>1390</v>
      </c>
      <c r="G1339" s="7">
        <f t="shared" si="224"/>
        <v>0</v>
      </c>
      <c r="H1339" s="43">
        <f t="shared" si="220"/>
        <v>1390</v>
      </c>
      <c r="I1339" s="7">
        <f t="shared" si="224"/>
        <v>-435</v>
      </c>
      <c r="J1339" s="43">
        <f t="shared" si="218"/>
        <v>955</v>
      </c>
    </row>
    <row r="1340" spans="1:10" ht="12.75">
      <c r="A1340" s="41" t="str">
        <f ca="1">IF(ISERROR(MATCH(E1340,Код_КВР,0)),"",INDIRECT(ADDRESS(MATCH(E1340,Код_КВР,0)+1,2,,,"КВР")))</f>
        <v>Расходы на выплаты персоналу муниципальных органов</v>
      </c>
      <c r="B1340" s="83" t="s">
        <v>425</v>
      </c>
      <c r="C1340" s="8" t="s">
        <v>209</v>
      </c>
      <c r="D1340" s="1" t="s">
        <v>238</v>
      </c>
      <c r="E1340" s="82">
        <v>120</v>
      </c>
      <c r="F1340" s="7">
        <f>'прил.5'!G1224</f>
        <v>1390</v>
      </c>
      <c r="G1340" s="7">
        <f>'прил.5'!H1224</f>
        <v>0</v>
      </c>
      <c r="H1340" s="43">
        <f t="shared" si="220"/>
        <v>1390</v>
      </c>
      <c r="I1340" s="7">
        <f>'прил.5'!J1224</f>
        <v>-435</v>
      </c>
      <c r="J1340" s="43">
        <f t="shared" si="218"/>
        <v>955</v>
      </c>
    </row>
    <row r="1341" spans="1:10" ht="12.75">
      <c r="A1341" s="41" t="str">
        <f ca="1">IF(ISERROR(MATCH(E1341,Код_КВР,0)),"",INDIRECT(ADDRESS(MATCH(E1341,Код_КВР,0)+1,2,,,"КВР")))</f>
        <v>Закупка товаров, работ и услуг для муниципальных нужд</v>
      </c>
      <c r="B1341" s="85" t="s">
        <v>425</v>
      </c>
      <c r="C1341" s="8" t="s">
        <v>209</v>
      </c>
      <c r="D1341" s="1" t="s">
        <v>238</v>
      </c>
      <c r="E1341" s="84">
        <v>200</v>
      </c>
      <c r="F1341" s="7"/>
      <c r="G1341" s="7"/>
      <c r="H1341" s="43"/>
      <c r="I1341" s="7">
        <f>I1342</f>
        <v>435</v>
      </c>
      <c r="J1341" s="43">
        <f t="shared" si="218"/>
        <v>435</v>
      </c>
    </row>
    <row r="1342" spans="1:10" ht="33">
      <c r="A1342" s="41" t="str">
        <f ca="1">IF(ISERROR(MATCH(E1342,Код_КВР,0)),"",INDIRECT(ADDRESS(MATCH(E1342,Код_КВР,0)+1,2,,,"КВР")))</f>
        <v>Иные закупки товаров, работ и услуг для обеспечения муниципальных нужд</v>
      </c>
      <c r="B1342" s="85" t="s">
        <v>425</v>
      </c>
      <c r="C1342" s="8" t="s">
        <v>209</v>
      </c>
      <c r="D1342" s="1" t="s">
        <v>238</v>
      </c>
      <c r="E1342" s="84">
        <v>240</v>
      </c>
      <c r="F1342" s="7"/>
      <c r="G1342" s="7"/>
      <c r="H1342" s="43"/>
      <c r="I1342" s="7">
        <f>I1343</f>
        <v>435</v>
      </c>
      <c r="J1342" s="43">
        <f t="shared" si="218"/>
        <v>435</v>
      </c>
    </row>
    <row r="1343" spans="1:10" ht="33">
      <c r="A1343" s="41" t="str">
        <f ca="1">IF(ISERROR(MATCH(E1343,Код_КВР,0)),"",INDIRECT(ADDRESS(MATCH(E1343,Код_КВР,0)+1,2,,,"КВР")))</f>
        <v xml:space="preserve">Прочая закупка товаров, работ и услуг для обеспечения муниципальных нужд         </v>
      </c>
      <c r="B1343" s="85" t="s">
        <v>425</v>
      </c>
      <c r="C1343" s="8" t="s">
        <v>209</v>
      </c>
      <c r="D1343" s="1" t="s">
        <v>238</v>
      </c>
      <c r="E1343" s="84">
        <v>244</v>
      </c>
      <c r="F1343" s="7"/>
      <c r="G1343" s="7"/>
      <c r="H1343" s="43"/>
      <c r="I1343" s="7">
        <f>'прил.5'!J1227</f>
        <v>435</v>
      </c>
      <c r="J1343" s="43">
        <f t="shared" si="218"/>
        <v>435</v>
      </c>
    </row>
    <row r="1344" spans="1:10" ht="12.75">
      <c r="A1344" s="41" t="str">
        <f ca="1">IF(ISERROR(MATCH(B1344,Код_КЦСР,0)),"",INDIRECT(ADDRESS(MATCH(B1344,Код_КЦСР,0)+1,2,,,"КЦСР")))</f>
        <v>Кредиторская задолженность, сложившаяся по итогам 2013 года</v>
      </c>
      <c r="B1344" s="83" t="s">
        <v>395</v>
      </c>
      <c r="C1344" s="8"/>
      <c r="D1344" s="1"/>
      <c r="E1344" s="82"/>
      <c r="F1344" s="7">
        <f aca="true" t="shared" si="225" ref="F1344:I1348">F1345</f>
        <v>117199.6</v>
      </c>
      <c r="G1344" s="7">
        <f t="shared" si="225"/>
        <v>-64000</v>
      </c>
      <c r="H1344" s="43">
        <f aca="true" t="shared" si="226" ref="H1344:H1355">F1344+G1344</f>
        <v>53199.600000000006</v>
      </c>
      <c r="I1344" s="7">
        <f>I1345+I1356+I1376+I1367</f>
        <v>-1.8189894035458565E-12</v>
      </c>
      <c r="J1344" s="43">
        <f aca="true" t="shared" si="227" ref="J1344:J1366">H1344+I1344</f>
        <v>53199.600000000006</v>
      </c>
    </row>
    <row r="1345" spans="1:10" ht="12.75">
      <c r="A1345" s="41" t="str">
        <f ca="1">IF(ISERROR(MATCH(C1345,Код_Раздел,0)),"",INDIRECT(ADDRESS(MATCH(C1345,Код_Раздел,0)+1,2,,,"Раздел")))</f>
        <v>Национальная экономика</v>
      </c>
      <c r="B1345" s="83" t="s">
        <v>395</v>
      </c>
      <c r="C1345" s="8" t="s">
        <v>237</v>
      </c>
      <c r="D1345" s="1"/>
      <c r="E1345" s="82"/>
      <c r="F1345" s="7">
        <f t="shared" si="225"/>
        <v>117199.6</v>
      </c>
      <c r="G1345" s="7">
        <f t="shared" si="225"/>
        <v>-64000</v>
      </c>
      <c r="H1345" s="43">
        <f t="shared" si="226"/>
        <v>53199.600000000006</v>
      </c>
      <c r="I1345" s="7">
        <f t="shared" si="225"/>
        <v>-50170.5</v>
      </c>
      <c r="J1345" s="43">
        <f t="shared" si="227"/>
        <v>3029.100000000006</v>
      </c>
    </row>
    <row r="1346" spans="1:10" ht="12.75">
      <c r="A1346" s="10" t="s">
        <v>244</v>
      </c>
      <c r="B1346" s="83" t="s">
        <v>395</v>
      </c>
      <c r="C1346" s="8" t="s">
        <v>237</v>
      </c>
      <c r="D1346" s="1" t="s">
        <v>217</v>
      </c>
      <c r="E1346" s="82"/>
      <c r="F1346" s="7">
        <f t="shared" si="225"/>
        <v>117199.6</v>
      </c>
      <c r="G1346" s="7">
        <f t="shared" si="225"/>
        <v>-64000</v>
      </c>
      <c r="H1346" s="43">
        <f t="shared" si="226"/>
        <v>53199.600000000006</v>
      </c>
      <c r="I1346" s="7">
        <f t="shared" si="225"/>
        <v>-50170.5</v>
      </c>
      <c r="J1346" s="43">
        <f t="shared" si="227"/>
        <v>3029.100000000006</v>
      </c>
    </row>
    <row r="1347" spans="1:10" ht="12.75">
      <c r="A1347" s="41" t="str">
        <f ca="1">IF(ISERROR(MATCH(E1347,Код_КВР,0)),"",INDIRECT(ADDRESS(MATCH(E1347,Код_КВР,0)+1,2,,,"КВР")))</f>
        <v>Закупка товаров, работ и услуг для муниципальных нужд</v>
      </c>
      <c r="B1347" s="83" t="s">
        <v>395</v>
      </c>
      <c r="C1347" s="8" t="s">
        <v>237</v>
      </c>
      <c r="D1347" s="1" t="s">
        <v>217</v>
      </c>
      <c r="E1347" s="82">
        <v>200</v>
      </c>
      <c r="F1347" s="7">
        <f t="shared" si="225"/>
        <v>117199.6</v>
      </c>
      <c r="G1347" s="7">
        <f t="shared" si="225"/>
        <v>-64000</v>
      </c>
      <c r="H1347" s="43">
        <f t="shared" si="226"/>
        <v>53199.600000000006</v>
      </c>
      <c r="I1347" s="7">
        <f t="shared" si="225"/>
        <v>-50170.5</v>
      </c>
      <c r="J1347" s="43">
        <f t="shared" si="227"/>
        <v>3029.100000000006</v>
      </c>
    </row>
    <row r="1348" spans="1:10" ht="33">
      <c r="A1348" s="41" t="str">
        <f ca="1">IF(ISERROR(MATCH(E1348,Код_КВР,0)),"",INDIRECT(ADDRESS(MATCH(E1348,Код_КВР,0)+1,2,,,"КВР")))</f>
        <v>Иные закупки товаров, работ и услуг для обеспечения муниципальных нужд</v>
      </c>
      <c r="B1348" s="83" t="s">
        <v>395</v>
      </c>
      <c r="C1348" s="8" t="s">
        <v>237</v>
      </c>
      <c r="D1348" s="1" t="s">
        <v>217</v>
      </c>
      <c r="E1348" s="82">
        <v>240</v>
      </c>
      <c r="F1348" s="7">
        <f t="shared" si="225"/>
        <v>117199.6</v>
      </c>
      <c r="G1348" s="7">
        <f t="shared" si="225"/>
        <v>-64000</v>
      </c>
      <c r="H1348" s="43">
        <f t="shared" si="226"/>
        <v>53199.600000000006</v>
      </c>
      <c r="I1348" s="7">
        <f t="shared" si="225"/>
        <v>-50170.5</v>
      </c>
      <c r="J1348" s="43">
        <f t="shared" si="227"/>
        <v>3029.100000000006</v>
      </c>
    </row>
    <row r="1349" spans="1:10" ht="33">
      <c r="A1349" s="41" t="str">
        <f ca="1">IF(ISERROR(MATCH(E1349,Код_КВР,0)),"",INDIRECT(ADDRESS(MATCH(E1349,Код_КВР,0)+1,2,,,"КВР")))</f>
        <v xml:space="preserve">Прочая закупка товаров, работ и услуг для обеспечения муниципальных нужд         </v>
      </c>
      <c r="B1349" s="83" t="s">
        <v>395</v>
      </c>
      <c r="C1349" s="8" t="s">
        <v>237</v>
      </c>
      <c r="D1349" s="1" t="s">
        <v>217</v>
      </c>
      <c r="E1349" s="82">
        <v>244</v>
      </c>
      <c r="F1349" s="7">
        <f>'прил.5'!G803</f>
        <v>117199.6</v>
      </c>
      <c r="G1349" s="7">
        <f>'прил.5'!H803</f>
        <v>-64000</v>
      </c>
      <c r="H1349" s="43">
        <f t="shared" si="226"/>
        <v>53199.600000000006</v>
      </c>
      <c r="I1349" s="7">
        <f>'прил.5'!J803</f>
        <v>-50170.5</v>
      </c>
      <c r="J1349" s="43">
        <f t="shared" si="227"/>
        <v>3029.100000000006</v>
      </c>
    </row>
    <row r="1350" spans="1:10" ht="66" hidden="1">
      <c r="A1350" s="41" t="str">
        <f ca="1">IF(ISERROR(MATCH(B1350,Код_КЦСР,0)),"",INDIRECT(ADDRESS(MATCH(B1350,Код_КЦСР,0)+1,2,,,"КЦСР")))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v>
      </c>
      <c r="B1350" s="82" t="s">
        <v>407</v>
      </c>
      <c r="C1350" s="8"/>
      <c r="D1350" s="1"/>
      <c r="E1350" s="82"/>
      <c r="F1350" s="7">
        <f aca="true" t="shared" si="228" ref="F1350:I1354">F1351</f>
        <v>0</v>
      </c>
      <c r="G1350" s="7">
        <f t="shared" si="228"/>
        <v>0</v>
      </c>
      <c r="H1350" s="43">
        <f t="shared" si="226"/>
        <v>0</v>
      </c>
      <c r="I1350" s="7">
        <f t="shared" si="228"/>
        <v>0</v>
      </c>
      <c r="J1350" s="43">
        <f t="shared" si="227"/>
        <v>0</v>
      </c>
    </row>
    <row r="1351" spans="1:10" ht="12.75" hidden="1">
      <c r="A1351" s="41" t="str">
        <f ca="1">IF(ISERROR(MATCH(C1351,Код_Раздел,0)),"",INDIRECT(ADDRESS(MATCH(C1351,Код_Раздел,0)+1,2,,,"Раздел")))</f>
        <v>Общегосударственные  вопросы</v>
      </c>
      <c r="B1351" s="82" t="s">
        <v>407</v>
      </c>
      <c r="C1351" s="8" t="s">
        <v>234</v>
      </c>
      <c r="D1351" s="1"/>
      <c r="E1351" s="82"/>
      <c r="F1351" s="7">
        <f t="shared" si="228"/>
        <v>0</v>
      </c>
      <c r="G1351" s="7">
        <f t="shared" si="228"/>
        <v>0</v>
      </c>
      <c r="H1351" s="43">
        <f t="shared" si="226"/>
        <v>0</v>
      </c>
      <c r="I1351" s="7">
        <f t="shared" si="228"/>
        <v>0</v>
      </c>
      <c r="J1351" s="43">
        <f t="shared" si="227"/>
        <v>0</v>
      </c>
    </row>
    <row r="1352" spans="1:10" ht="12.75" hidden="1">
      <c r="A1352" s="11" t="s">
        <v>399</v>
      </c>
      <c r="B1352" s="82" t="s">
        <v>407</v>
      </c>
      <c r="C1352" s="8" t="s">
        <v>234</v>
      </c>
      <c r="D1352" s="1" t="s">
        <v>242</v>
      </c>
      <c r="E1352" s="82"/>
      <c r="F1352" s="7">
        <f t="shared" si="228"/>
        <v>0</v>
      </c>
      <c r="G1352" s="7">
        <f t="shared" si="228"/>
        <v>0</v>
      </c>
      <c r="H1352" s="43">
        <f t="shared" si="226"/>
        <v>0</v>
      </c>
      <c r="I1352" s="7">
        <f t="shared" si="228"/>
        <v>0</v>
      </c>
      <c r="J1352" s="43">
        <f t="shared" si="227"/>
        <v>0</v>
      </c>
    </row>
    <row r="1353" spans="1:10" ht="12.75" hidden="1">
      <c r="A1353" s="41" t="str">
        <f ca="1">IF(ISERROR(MATCH(E1353,Код_КВР,0)),"",INDIRECT(ADDRESS(MATCH(E1353,Код_КВР,0)+1,2,,,"КВР")))</f>
        <v>Закупка товаров, работ и услуг для муниципальных нужд</v>
      </c>
      <c r="B1353" s="82" t="s">
        <v>407</v>
      </c>
      <c r="C1353" s="8" t="s">
        <v>234</v>
      </c>
      <c r="D1353" s="1" t="s">
        <v>242</v>
      </c>
      <c r="E1353" s="82">
        <v>200</v>
      </c>
      <c r="F1353" s="7">
        <f t="shared" si="228"/>
        <v>0</v>
      </c>
      <c r="G1353" s="7">
        <f t="shared" si="228"/>
        <v>0</v>
      </c>
      <c r="H1353" s="43">
        <f t="shared" si="226"/>
        <v>0</v>
      </c>
      <c r="I1353" s="7">
        <f t="shared" si="228"/>
        <v>0</v>
      </c>
      <c r="J1353" s="43">
        <f t="shared" si="227"/>
        <v>0</v>
      </c>
    </row>
    <row r="1354" spans="1:10" ht="33" hidden="1">
      <c r="A1354" s="41" t="str">
        <f ca="1">IF(ISERROR(MATCH(E1354,Код_КВР,0)),"",INDIRECT(ADDRESS(MATCH(E1354,Код_КВР,0)+1,2,,,"КВР")))</f>
        <v>Иные закупки товаров, работ и услуг для обеспечения муниципальных нужд</v>
      </c>
      <c r="B1354" s="82" t="s">
        <v>407</v>
      </c>
      <c r="C1354" s="8" t="s">
        <v>234</v>
      </c>
      <c r="D1354" s="1" t="s">
        <v>242</v>
      </c>
      <c r="E1354" s="82">
        <v>240</v>
      </c>
      <c r="F1354" s="7">
        <f t="shared" si="228"/>
        <v>0</v>
      </c>
      <c r="G1354" s="7">
        <f t="shared" si="228"/>
        <v>0</v>
      </c>
      <c r="H1354" s="43">
        <f t="shared" si="226"/>
        <v>0</v>
      </c>
      <c r="I1354" s="7">
        <f t="shared" si="228"/>
        <v>0</v>
      </c>
      <c r="J1354" s="43">
        <f t="shared" si="227"/>
        <v>0</v>
      </c>
    </row>
    <row r="1355" spans="1:10" ht="33" hidden="1">
      <c r="A1355" s="41" t="str">
        <f ca="1">IF(ISERROR(MATCH(E1355,Код_КВР,0)),"",INDIRECT(ADDRESS(MATCH(E1355,Код_КВР,0)+1,2,,,"КВР")))</f>
        <v xml:space="preserve">Прочая закупка товаров, работ и услуг для обеспечения муниципальных нужд         </v>
      </c>
      <c r="B1355" s="82" t="s">
        <v>407</v>
      </c>
      <c r="C1355" s="8" t="s">
        <v>234</v>
      </c>
      <c r="D1355" s="1" t="s">
        <v>242</v>
      </c>
      <c r="E1355" s="82">
        <v>244</v>
      </c>
      <c r="F1355" s="7">
        <f>'прил.5'!G67</f>
        <v>0</v>
      </c>
      <c r="G1355" s="7">
        <f>'прил.5'!H67</f>
        <v>0</v>
      </c>
      <c r="H1355" s="43">
        <f t="shared" si="226"/>
        <v>0</v>
      </c>
      <c r="I1355" s="7">
        <f>'прил.5'!J67</f>
        <v>0</v>
      </c>
      <c r="J1355" s="43">
        <f t="shared" si="227"/>
        <v>0</v>
      </c>
    </row>
    <row r="1356" spans="1:10" ht="12.75">
      <c r="A1356" s="41" t="str">
        <f ca="1">IF(ISERROR(MATCH(C1356,Код_Раздел,0)),"",INDIRECT(ADDRESS(MATCH(C1356,Код_Раздел,0)+1,2,,,"Раздел")))</f>
        <v>Образование</v>
      </c>
      <c r="B1356" s="86" t="s">
        <v>395</v>
      </c>
      <c r="C1356" s="8" t="s">
        <v>216</v>
      </c>
      <c r="D1356" s="1"/>
      <c r="E1356" s="88"/>
      <c r="F1356" s="7"/>
      <c r="G1356" s="7"/>
      <c r="H1356" s="43"/>
      <c r="I1356" s="7">
        <f>I1357+I1363</f>
        <v>45687.6</v>
      </c>
      <c r="J1356" s="43">
        <f t="shared" si="227"/>
        <v>45687.6</v>
      </c>
    </row>
    <row r="1357" spans="1:10" ht="12.75">
      <c r="A1357" s="10" t="s">
        <v>279</v>
      </c>
      <c r="B1357" s="86" t="s">
        <v>395</v>
      </c>
      <c r="C1357" s="8" t="s">
        <v>216</v>
      </c>
      <c r="D1357" s="1" t="s">
        <v>234</v>
      </c>
      <c r="E1357" s="88"/>
      <c r="F1357" s="7"/>
      <c r="G1357" s="7"/>
      <c r="H1357" s="43"/>
      <c r="I1357" s="7">
        <f>I1358</f>
        <v>44229.299999999996</v>
      </c>
      <c r="J1357" s="43">
        <f t="shared" si="227"/>
        <v>44229.299999999996</v>
      </c>
    </row>
    <row r="1358" spans="1:10" ht="37.5" customHeight="1">
      <c r="A1358" s="41" t="str">
        <f ca="1">IF(ISERROR(MATCH(E1358,Код_КВР,0)),"",INDIRECT(ADDRESS(MATCH(E1358,Код_КВР,0)+1,2,,,"КВР")))</f>
        <v>Предоставление субсидий бюджетным, автономным учреждениям и иным некоммерческим организациям</v>
      </c>
      <c r="B1358" s="88" t="s">
        <v>395</v>
      </c>
      <c r="C1358" s="8" t="s">
        <v>216</v>
      </c>
      <c r="D1358" s="1" t="s">
        <v>234</v>
      </c>
      <c r="E1358" s="88">
        <v>600</v>
      </c>
      <c r="F1358" s="7"/>
      <c r="G1358" s="7"/>
      <c r="H1358" s="43"/>
      <c r="I1358" s="7">
        <f>I1359+I1361</f>
        <v>44229.299999999996</v>
      </c>
      <c r="J1358" s="43">
        <f t="shared" si="227"/>
        <v>44229.299999999996</v>
      </c>
    </row>
    <row r="1359" spans="1:10" ht="22.5" customHeight="1">
      <c r="A1359" s="41" t="str">
        <f ca="1">IF(ISERROR(MATCH(E1359,Код_КВР,0)),"",INDIRECT(ADDRESS(MATCH(E1359,Код_КВР,0)+1,2,,,"КВР")))</f>
        <v>Субсидии бюджетным учреждениям</v>
      </c>
      <c r="B1359" s="88" t="s">
        <v>395</v>
      </c>
      <c r="C1359" s="8" t="s">
        <v>216</v>
      </c>
      <c r="D1359" s="1" t="s">
        <v>234</v>
      </c>
      <c r="E1359" s="88">
        <v>610</v>
      </c>
      <c r="F1359" s="7"/>
      <c r="G1359" s="7"/>
      <c r="H1359" s="43"/>
      <c r="I1359" s="7">
        <f>I1360</f>
        <v>42345.1</v>
      </c>
      <c r="J1359" s="43">
        <f t="shared" si="227"/>
        <v>42345.1</v>
      </c>
    </row>
    <row r="1360" spans="1:10" ht="23.25" customHeight="1">
      <c r="A1360" s="41" t="str">
        <f ca="1">IF(ISERROR(MATCH(E1360,Код_КВР,0)),"",INDIRECT(ADDRESS(MATCH(E1360,Код_КВР,0)+1,2,,,"КВР")))</f>
        <v>Субсидии бюджетным учреждениям на иные цели</v>
      </c>
      <c r="B1360" s="88" t="s">
        <v>395</v>
      </c>
      <c r="C1360" s="8" t="s">
        <v>216</v>
      </c>
      <c r="D1360" s="1" t="s">
        <v>234</v>
      </c>
      <c r="E1360" s="88">
        <v>612</v>
      </c>
      <c r="F1360" s="7"/>
      <c r="G1360" s="7"/>
      <c r="H1360" s="43"/>
      <c r="I1360" s="7">
        <f>'прил.5'!J550</f>
        <v>42345.1</v>
      </c>
      <c r="J1360" s="43">
        <f t="shared" si="227"/>
        <v>42345.1</v>
      </c>
    </row>
    <row r="1361" spans="1:10" ht="20.25" customHeight="1">
      <c r="A1361" s="41" t="str">
        <f ca="1">IF(ISERROR(MATCH(E1361,Код_КВР,0)),"",INDIRECT(ADDRESS(MATCH(E1361,Код_КВР,0)+1,2,,,"КВР")))</f>
        <v>Субсидии автономным учреждениям</v>
      </c>
      <c r="B1361" s="88" t="s">
        <v>395</v>
      </c>
      <c r="C1361" s="8" t="s">
        <v>216</v>
      </c>
      <c r="D1361" s="1" t="s">
        <v>234</v>
      </c>
      <c r="E1361" s="88">
        <v>620</v>
      </c>
      <c r="F1361" s="7"/>
      <c r="G1361" s="7"/>
      <c r="H1361" s="43"/>
      <c r="I1361" s="7">
        <f>I1362</f>
        <v>1884.2</v>
      </c>
      <c r="J1361" s="43">
        <f t="shared" si="227"/>
        <v>1884.2</v>
      </c>
    </row>
    <row r="1362" spans="1:10" ht="16.5" customHeight="1">
      <c r="A1362" s="41" t="str">
        <f ca="1">IF(ISERROR(MATCH(E1362,Код_КВР,0)),"",INDIRECT(ADDRESS(MATCH(E1362,Код_КВР,0)+1,2,,,"КВР")))</f>
        <v>Субсидии автономным учреждениям на иные цели</v>
      </c>
      <c r="B1362" s="88" t="s">
        <v>395</v>
      </c>
      <c r="C1362" s="8" t="s">
        <v>216</v>
      </c>
      <c r="D1362" s="1" t="s">
        <v>234</v>
      </c>
      <c r="E1362" s="88">
        <v>622</v>
      </c>
      <c r="F1362" s="7"/>
      <c r="G1362" s="7"/>
      <c r="H1362" s="43"/>
      <c r="I1362" s="7">
        <f>'прил.5'!J552</f>
        <v>1884.2</v>
      </c>
      <c r="J1362" s="43">
        <f t="shared" si="227"/>
        <v>1884.2</v>
      </c>
    </row>
    <row r="1363" spans="1:10" ht="12.75">
      <c r="A1363" s="10" t="s">
        <v>272</v>
      </c>
      <c r="B1363" s="86" t="s">
        <v>395</v>
      </c>
      <c r="C1363" s="8" t="s">
        <v>216</v>
      </c>
      <c r="D1363" s="1" t="s">
        <v>240</v>
      </c>
      <c r="E1363" s="88"/>
      <c r="F1363" s="7"/>
      <c r="G1363" s="7"/>
      <c r="H1363" s="43"/>
      <c r="I1363" s="7">
        <f>I1364</f>
        <v>1458.3</v>
      </c>
      <c r="J1363" s="43">
        <f t="shared" si="227"/>
        <v>1458.3</v>
      </c>
    </row>
    <row r="1364" spans="1:10" ht="33">
      <c r="A1364" s="41" t="str">
        <f ca="1">IF(ISERROR(MATCH(E1364,Код_КВР,0)),"",INDIRECT(ADDRESS(MATCH(E1364,Код_КВР,0)+1,2,,,"КВР")))</f>
        <v>Предоставление субсидий бюджетным, автономным учреждениям и иным некоммерческим организациям</v>
      </c>
      <c r="B1364" s="88" t="s">
        <v>395</v>
      </c>
      <c r="C1364" s="8" t="s">
        <v>216</v>
      </c>
      <c r="D1364" s="1" t="s">
        <v>240</v>
      </c>
      <c r="E1364" s="88">
        <v>600</v>
      </c>
      <c r="F1364" s="7"/>
      <c r="G1364" s="7"/>
      <c r="H1364" s="43"/>
      <c r="I1364" s="7">
        <f>I1365</f>
        <v>1458.3</v>
      </c>
      <c r="J1364" s="43">
        <f t="shared" si="227"/>
        <v>1458.3</v>
      </c>
    </row>
    <row r="1365" spans="1:10" ht="12.75">
      <c r="A1365" s="41" t="str">
        <f ca="1">IF(ISERROR(MATCH(E1365,Код_КВР,0)),"",INDIRECT(ADDRESS(MATCH(E1365,Код_КВР,0)+1,2,,,"КВР")))</f>
        <v>Субсидии бюджетным учреждениям</v>
      </c>
      <c r="B1365" s="88" t="s">
        <v>395</v>
      </c>
      <c r="C1365" s="8" t="s">
        <v>216</v>
      </c>
      <c r="D1365" s="1" t="s">
        <v>240</v>
      </c>
      <c r="E1365" s="88">
        <v>610</v>
      </c>
      <c r="F1365" s="7"/>
      <c r="G1365" s="7"/>
      <c r="H1365" s="43"/>
      <c r="I1365" s="7">
        <f>I1366</f>
        <v>1458.3</v>
      </c>
      <c r="J1365" s="43">
        <f t="shared" si="227"/>
        <v>1458.3</v>
      </c>
    </row>
    <row r="1366" spans="1:10" ht="12.75">
      <c r="A1366" s="41" t="str">
        <f ca="1">IF(ISERROR(MATCH(E1366,Код_КВР,0)),"",INDIRECT(ADDRESS(MATCH(E1366,Код_КВР,0)+1,2,,,"КВР")))</f>
        <v>Субсидии бюджетным учреждениям на иные цели</v>
      </c>
      <c r="B1366" s="88" t="s">
        <v>395</v>
      </c>
      <c r="C1366" s="8" t="s">
        <v>216</v>
      </c>
      <c r="D1366" s="1" t="s">
        <v>240</v>
      </c>
      <c r="E1366" s="88">
        <v>612</v>
      </c>
      <c r="F1366" s="7"/>
      <c r="G1366" s="7"/>
      <c r="H1366" s="43"/>
      <c r="I1366" s="7">
        <f>'прил.5'!J718</f>
        <v>1458.3</v>
      </c>
      <c r="J1366" s="43">
        <f t="shared" si="227"/>
        <v>1458.3</v>
      </c>
    </row>
    <row r="1367" spans="1:10" ht="12.75">
      <c r="A1367" s="41" t="str">
        <f ca="1">IF(ISERROR(MATCH(C1367,Код_Раздел,0)),"",INDIRECT(ADDRESS(MATCH(C1367,Код_Раздел,0)+1,2,,,"Раздел")))</f>
        <v>Культура, кинематография</v>
      </c>
      <c r="B1367" s="86" t="s">
        <v>395</v>
      </c>
      <c r="C1367" s="8" t="s">
        <v>243</v>
      </c>
      <c r="D1367" s="1"/>
      <c r="E1367" s="88"/>
      <c r="F1367" s="7"/>
      <c r="G1367" s="7"/>
      <c r="H1367" s="43"/>
      <c r="I1367" s="7">
        <f>I1368+I1372</f>
        <v>69</v>
      </c>
      <c r="J1367" s="43">
        <f aca="true" t="shared" si="229" ref="J1367:J1375">H1367+I1367</f>
        <v>69</v>
      </c>
    </row>
    <row r="1368" spans="1:10" ht="12.75">
      <c r="A1368" s="10" t="s">
        <v>205</v>
      </c>
      <c r="B1368" s="86" t="s">
        <v>395</v>
      </c>
      <c r="C1368" s="8" t="s">
        <v>243</v>
      </c>
      <c r="D1368" s="1" t="s">
        <v>234</v>
      </c>
      <c r="E1368" s="88"/>
      <c r="F1368" s="7"/>
      <c r="G1368" s="7"/>
      <c r="H1368" s="43"/>
      <c r="I1368" s="7">
        <f>I1369</f>
        <v>33</v>
      </c>
      <c r="J1368" s="43">
        <f t="shared" si="229"/>
        <v>33</v>
      </c>
    </row>
    <row r="1369" spans="1:10" ht="33">
      <c r="A1369" s="41" t="str">
        <f ca="1">IF(ISERROR(MATCH(E1369,Код_КВР,0)),"",INDIRECT(ADDRESS(MATCH(E1369,Код_КВР,0)+1,2,,,"КВР")))</f>
        <v>Предоставление субсидий бюджетным, автономным учреждениям и иным некоммерческим организациям</v>
      </c>
      <c r="B1369" s="88" t="s">
        <v>395</v>
      </c>
      <c r="C1369" s="8" t="s">
        <v>243</v>
      </c>
      <c r="D1369" s="1" t="s">
        <v>234</v>
      </c>
      <c r="E1369" s="88">
        <v>600</v>
      </c>
      <c r="F1369" s="7"/>
      <c r="G1369" s="7"/>
      <c r="H1369" s="43"/>
      <c r="I1369" s="7">
        <f>I1370</f>
        <v>33</v>
      </c>
      <c r="J1369" s="43">
        <f t="shared" si="229"/>
        <v>33</v>
      </c>
    </row>
    <row r="1370" spans="1:10" ht="12.75">
      <c r="A1370" s="41" t="str">
        <f ca="1">IF(ISERROR(MATCH(E1370,Код_КВР,0)),"",INDIRECT(ADDRESS(MATCH(E1370,Код_КВР,0)+1,2,,,"КВР")))</f>
        <v>Субсидии бюджетным учреждениям</v>
      </c>
      <c r="B1370" s="88" t="s">
        <v>395</v>
      </c>
      <c r="C1370" s="8" t="s">
        <v>243</v>
      </c>
      <c r="D1370" s="1" t="s">
        <v>234</v>
      </c>
      <c r="E1370" s="88">
        <v>610</v>
      </c>
      <c r="F1370" s="7"/>
      <c r="G1370" s="7"/>
      <c r="H1370" s="43"/>
      <c r="I1370" s="7">
        <f>I1371</f>
        <v>33</v>
      </c>
      <c r="J1370" s="43">
        <f t="shared" si="229"/>
        <v>33</v>
      </c>
    </row>
    <row r="1371" spans="1:10" ht="12.75">
      <c r="A1371" s="41" t="str">
        <f ca="1">IF(ISERROR(MATCH(E1371,Код_КВР,0)),"",INDIRECT(ADDRESS(MATCH(E1371,Код_КВР,0)+1,2,,,"КВР")))</f>
        <v>Субсидии бюджетным учреждениям на иные цели</v>
      </c>
      <c r="B1371" s="88" t="s">
        <v>395</v>
      </c>
      <c r="C1371" s="8" t="s">
        <v>243</v>
      </c>
      <c r="D1371" s="1" t="s">
        <v>234</v>
      </c>
      <c r="E1371" s="88">
        <v>612</v>
      </c>
      <c r="F1371" s="7"/>
      <c r="G1371" s="7"/>
      <c r="H1371" s="43"/>
      <c r="I1371" s="7">
        <f>'прил.5'!J916</f>
        <v>33</v>
      </c>
      <c r="J1371" s="43">
        <f t="shared" si="229"/>
        <v>33</v>
      </c>
    </row>
    <row r="1372" spans="1:10" ht="12.75">
      <c r="A1372" s="10" t="s">
        <v>184</v>
      </c>
      <c r="B1372" s="86" t="s">
        <v>395</v>
      </c>
      <c r="C1372" s="8" t="s">
        <v>243</v>
      </c>
      <c r="D1372" s="1" t="s">
        <v>237</v>
      </c>
      <c r="E1372" s="88"/>
      <c r="F1372" s="7"/>
      <c r="G1372" s="7"/>
      <c r="H1372" s="43"/>
      <c r="I1372" s="7">
        <f>I1373</f>
        <v>36</v>
      </c>
      <c r="J1372" s="43">
        <f t="shared" si="229"/>
        <v>36</v>
      </c>
    </row>
    <row r="1373" spans="1:10" ht="33">
      <c r="A1373" s="41" t="str">
        <f ca="1">IF(ISERROR(MATCH(E1373,Код_КВР,0)),"",INDIRECT(ADDRESS(MATCH(E1373,Код_КВР,0)+1,2,,,"КВР")))</f>
        <v>Предоставление субсидий бюджетным, автономным учреждениям и иным некоммерческим организациям</v>
      </c>
      <c r="B1373" s="88" t="s">
        <v>395</v>
      </c>
      <c r="C1373" s="8" t="s">
        <v>243</v>
      </c>
      <c r="D1373" s="1" t="s">
        <v>237</v>
      </c>
      <c r="E1373" s="88">
        <v>600</v>
      </c>
      <c r="F1373" s="7"/>
      <c r="G1373" s="7"/>
      <c r="H1373" s="43"/>
      <c r="I1373" s="7">
        <f>I1374</f>
        <v>36</v>
      </c>
      <c r="J1373" s="43">
        <f t="shared" si="229"/>
        <v>36</v>
      </c>
    </row>
    <row r="1374" spans="1:10" ht="12.75">
      <c r="A1374" s="41" t="str">
        <f ca="1">IF(ISERROR(MATCH(E1374,Код_КВР,0)),"",INDIRECT(ADDRESS(MATCH(E1374,Код_КВР,0)+1,2,,,"КВР")))</f>
        <v>Субсидии бюджетным учреждениям</v>
      </c>
      <c r="B1374" s="88" t="s">
        <v>395</v>
      </c>
      <c r="C1374" s="8" t="s">
        <v>243</v>
      </c>
      <c r="D1374" s="1" t="s">
        <v>237</v>
      </c>
      <c r="E1374" s="88">
        <v>610</v>
      </c>
      <c r="F1374" s="7"/>
      <c r="G1374" s="7"/>
      <c r="H1374" s="43"/>
      <c r="I1374" s="7">
        <f>I1375</f>
        <v>36</v>
      </c>
      <c r="J1374" s="43">
        <f t="shared" si="229"/>
        <v>36</v>
      </c>
    </row>
    <row r="1375" spans="1:10" ht="12.75">
      <c r="A1375" s="41" t="str">
        <f ca="1">IF(ISERROR(MATCH(E1375,Код_КВР,0)),"",INDIRECT(ADDRESS(MATCH(E1375,Код_КВР,0)+1,2,,,"КВР")))</f>
        <v>Субсидии бюджетным учреждениям на иные цели</v>
      </c>
      <c r="B1375" s="88" t="s">
        <v>395</v>
      </c>
      <c r="C1375" s="8" t="s">
        <v>243</v>
      </c>
      <c r="D1375" s="1" t="s">
        <v>237</v>
      </c>
      <c r="E1375" s="88">
        <v>612</v>
      </c>
      <c r="F1375" s="7"/>
      <c r="G1375" s="7"/>
      <c r="H1375" s="43"/>
      <c r="I1375" s="7">
        <f>'прил.5'!J1030</f>
        <v>36</v>
      </c>
      <c r="J1375" s="43">
        <f t="shared" si="229"/>
        <v>36</v>
      </c>
    </row>
    <row r="1376" spans="1:10" ht="12.75">
      <c r="A1376" s="41" t="str">
        <f ca="1">IF(ISERROR(MATCH(C1376,Код_Раздел,0)),"",INDIRECT(ADDRESS(MATCH(C1376,Код_Раздел,0)+1,2,,,"Раздел")))</f>
        <v>Физическая культура и спорт</v>
      </c>
      <c r="B1376" s="86" t="s">
        <v>395</v>
      </c>
      <c r="C1376" s="8" t="s">
        <v>245</v>
      </c>
      <c r="D1376" s="1"/>
      <c r="E1376" s="88"/>
      <c r="F1376" s="7"/>
      <c r="G1376" s="7"/>
      <c r="H1376" s="43"/>
      <c r="I1376" s="7">
        <f>I1377+I1380</f>
        <v>4413.9</v>
      </c>
      <c r="J1376" s="43">
        <f aca="true" t="shared" si="230" ref="J1376:J1383">H1376+I1376</f>
        <v>4413.9</v>
      </c>
    </row>
    <row r="1377" spans="1:10" ht="12.75">
      <c r="A1377" s="10" t="s">
        <v>288</v>
      </c>
      <c r="B1377" s="86" t="s">
        <v>395</v>
      </c>
      <c r="C1377" s="8" t="s">
        <v>245</v>
      </c>
      <c r="D1377" s="1" t="s">
        <v>235</v>
      </c>
      <c r="E1377" s="88"/>
      <c r="F1377" s="7"/>
      <c r="G1377" s="7"/>
      <c r="H1377" s="43"/>
      <c r="I1377" s="7">
        <f>I1378</f>
        <v>1600</v>
      </c>
      <c r="J1377" s="43">
        <f t="shared" si="230"/>
        <v>1600</v>
      </c>
    </row>
    <row r="1378" spans="1:10" ht="23.25" customHeight="1">
      <c r="A1378" s="41" t="str">
        <f ca="1">IF(ISERROR(MATCH(E1378,Код_КВР,0)),"",INDIRECT(ADDRESS(MATCH(E1378,Код_КВР,0)+1,2,,,"КВР")))</f>
        <v>Иные бюджетные ассигнования</v>
      </c>
      <c r="B1378" s="88" t="s">
        <v>395</v>
      </c>
      <c r="C1378" s="8" t="s">
        <v>245</v>
      </c>
      <c r="D1378" s="1" t="s">
        <v>235</v>
      </c>
      <c r="E1378" s="88">
        <v>800</v>
      </c>
      <c r="F1378" s="7"/>
      <c r="G1378" s="7"/>
      <c r="H1378" s="43"/>
      <c r="I1378" s="7">
        <f>I1379</f>
        <v>1600</v>
      </c>
      <c r="J1378" s="43">
        <f t="shared" si="230"/>
        <v>1600</v>
      </c>
    </row>
    <row r="1379" spans="1:10" ht="49.5">
      <c r="A1379" s="41" t="str">
        <f ca="1">IF(ISERROR(MATCH(E1379,Код_КВР,0)),"",INDIRECT(ADDRESS(MATCH(E1379,Код_КВР,0)+1,2,,,"КВР")))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1379" s="88" t="s">
        <v>395</v>
      </c>
      <c r="C1379" s="8" t="s">
        <v>245</v>
      </c>
      <c r="D1379" s="1" t="s">
        <v>235</v>
      </c>
      <c r="E1379" s="88">
        <v>810</v>
      </c>
      <c r="F1379" s="7"/>
      <c r="G1379" s="7"/>
      <c r="H1379" s="43"/>
      <c r="I1379" s="7">
        <f>'прил.5'!J1104</f>
        <v>1600</v>
      </c>
      <c r="J1379" s="43">
        <f t="shared" si="230"/>
        <v>1600</v>
      </c>
    </row>
    <row r="1380" spans="1:10" ht="12.75">
      <c r="A1380" s="10" t="s">
        <v>213</v>
      </c>
      <c r="B1380" s="86" t="s">
        <v>395</v>
      </c>
      <c r="C1380" s="8" t="s">
        <v>245</v>
      </c>
      <c r="D1380" s="1" t="s">
        <v>242</v>
      </c>
      <c r="E1380" s="88"/>
      <c r="F1380" s="7"/>
      <c r="G1380" s="7"/>
      <c r="H1380" s="43"/>
      <c r="I1380" s="7">
        <f>I1381</f>
        <v>2813.9</v>
      </c>
      <c r="J1380" s="43">
        <f t="shared" si="230"/>
        <v>2813.9</v>
      </c>
    </row>
    <row r="1381" spans="1:10" ht="33">
      <c r="A1381" s="41" t="str">
        <f ca="1">IF(ISERROR(MATCH(E1381,Код_КВР,0)),"",INDIRECT(ADDRESS(MATCH(E1381,Код_КВР,0)+1,2,,,"КВР")))</f>
        <v>Капитальные вложения в объекты недвижимого имущества муниципальной собственности</v>
      </c>
      <c r="B1381" s="88" t="s">
        <v>395</v>
      </c>
      <c r="C1381" s="8" t="s">
        <v>245</v>
      </c>
      <c r="D1381" s="1" t="s">
        <v>242</v>
      </c>
      <c r="E1381" s="88">
        <v>400</v>
      </c>
      <c r="F1381" s="7"/>
      <c r="G1381" s="7"/>
      <c r="H1381" s="43"/>
      <c r="I1381" s="7">
        <f>I1382</f>
        <v>2813.9</v>
      </c>
      <c r="J1381" s="43">
        <f t="shared" si="230"/>
        <v>2813.9</v>
      </c>
    </row>
    <row r="1382" spans="1:10" ht="20.25" customHeight="1">
      <c r="A1382" s="41" t="str">
        <f ca="1">IF(ISERROR(MATCH(E1382,Код_КВР,0)),"",INDIRECT(ADDRESS(MATCH(E1382,Код_КВР,0)+1,2,,,"КВР")))</f>
        <v>Бюджетные инвестиции</v>
      </c>
      <c r="B1382" s="88" t="s">
        <v>395</v>
      </c>
      <c r="C1382" s="8" t="s">
        <v>245</v>
      </c>
      <c r="D1382" s="1" t="s">
        <v>242</v>
      </c>
      <c r="E1382" s="88">
        <v>410</v>
      </c>
      <c r="F1382" s="7"/>
      <c r="G1382" s="7"/>
      <c r="H1382" s="43"/>
      <c r="I1382" s="7">
        <f>I1383</f>
        <v>2813.9</v>
      </c>
      <c r="J1382" s="43">
        <f t="shared" si="230"/>
        <v>2813.9</v>
      </c>
    </row>
    <row r="1383" spans="1:10" ht="35.25" customHeight="1">
      <c r="A1383" s="41" t="str">
        <f ca="1">IF(ISERROR(MATCH(E1383,Код_КВР,0)),"",INDIRECT(ADDRESS(MATCH(E1383,Код_КВР,0)+1,2,,,"КВР")))</f>
        <v>Бюджетные инвестиции в объекты капитального строительства муниципальной собственности</v>
      </c>
      <c r="B1383" s="88" t="s">
        <v>395</v>
      </c>
      <c r="C1383" s="8" t="s">
        <v>245</v>
      </c>
      <c r="D1383" s="1" t="s">
        <v>242</v>
      </c>
      <c r="E1383" s="88">
        <v>414</v>
      </c>
      <c r="F1383" s="7"/>
      <c r="G1383" s="7"/>
      <c r="H1383" s="43"/>
      <c r="I1383" s="7">
        <f>'прил.5'!J1390</f>
        <v>2813.9</v>
      </c>
      <c r="J1383" s="43">
        <f t="shared" si="230"/>
        <v>2813.9</v>
      </c>
    </row>
    <row r="1384" spans="1:10" ht="135.75" customHeight="1">
      <c r="A1384" s="41" t="str">
        <f ca="1">IF(ISERROR(MATCH(B1384,Код_КЦСР,0)),"",INDIRECT(ADDRESS(MATCH(B1384,Код_КЦСР,0)+1,2,,,"КЦСР")))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384" s="83" t="s">
        <v>414</v>
      </c>
      <c r="C1384" s="8"/>
      <c r="D1384" s="1"/>
      <c r="E1384" s="82"/>
      <c r="F1384" s="7">
        <f>F1385</f>
        <v>6969.8</v>
      </c>
      <c r="G1384" s="7">
        <f>G1385</f>
        <v>0</v>
      </c>
      <c r="H1384" s="43">
        <f t="shared" si="220"/>
        <v>6969.8</v>
      </c>
      <c r="I1384" s="7">
        <f>I1385</f>
        <v>0</v>
      </c>
      <c r="J1384" s="43">
        <f t="shared" si="218"/>
        <v>6969.8</v>
      </c>
    </row>
    <row r="1385" spans="1:10" ht="12.75">
      <c r="A1385" s="41" t="str">
        <f ca="1">IF(ISERROR(MATCH(C1385,Код_Раздел,0)),"",INDIRECT(ADDRESS(MATCH(C1385,Код_Раздел,0)+1,2,,,"Раздел")))</f>
        <v>Образование</v>
      </c>
      <c r="B1385" s="83" t="s">
        <v>414</v>
      </c>
      <c r="C1385" s="8" t="s">
        <v>216</v>
      </c>
      <c r="D1385" s="1"/>
      <c r="E1385" s="82"/>
      <c r="F1385" s="7">
        <f>F1386</f>
        <v>6969.8</v>
      </c>
      <c r="G1385" s="7">
        <f>G1386</f>
        <v>0</v>
      </c>
      <c r="H1385" s="43">
        <f t="shared" si="220"/>
        <v>6969.8</v>
      </c>
      <c r="I1385" s="7">
        <f>I1386</f>
        <v>0</v>
      </c>
      <c r="J1385" s="43">
        <f t="shared" si="218"/>
        <v>6969.8</v>
      </c>
    </row>
    <row r="1386" spans="1:10" ht="12.75">
      <c r="A1386" s="10" t="s">
        <v>272</v>
      </c>
      <c r="B1386" s="83" t="s">
        <v>414</v>
      </c>
      <c r="C1386" s="8" t="s">
        <v>216</v>
      </c>
      <c r="D1386" s="1" t="s">
        <v>240</v>
      </c>
      <c r="E1386" s="82"/>
      <c r="F1386" s="7">
        <f>F1387+F1389</f>
        <v>6969.8</v>
      </c>
      <c r="G1386" s="7">
        <f>G1387+G1389</f>
        <v>0</v>
      </c>
      <c r="H1386" s="43">
        <f t="shared" si="220"/>
        <v>6969.8</v>
      </c>
      <c r="I1386" s="7">
        <f>I1387+I1389</f>
        <v>0</v>
      </c>
      <c r="J1386" s="43">
        <f t="shared" si="218"/>
        <v>6969.8</v>
      </c>
    </row>
    <row r="1387" spans="1:10" ht="33">
      <c r="A1387" s="41" t="str">
        <f ca="1">IF(ISERROR(MATCH(E1387,Код_КВР,0)),"",INDIRECT(ADDRESS(MATCH(E1387,Код_КВР,0)+1,2,,,"КВР")))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87" s="83" t="s">
        <v>414</v>
      </c>
      <c r="C1387" s="8" t="s">
        <v>216</v>
      </c>
      <c r="D1387" s="1" t="s">
        <v>240</v>
      </c>
      <c r="E1387" s="82">
        <v>100</v>
      </c>
      <c r="F1387" s="7">
        <f>F1388</f>
        <v>6501.2</v>
      </c>
      <c r="G1387" s="7">
        <f>G1388</f>
        <v>0</v>
      </c>
      <c r="H1387" s="43">
        <f t="shared" si="220"/>
        <v>6501.2</v>
      </c>
      <c r="I1387" s="7">
        <f>I1388</f>
        <v>0</v>
      </c>
      <c r="J1387" s="43">
        <f t="shared" si="218"/>
        <v>6501.2</v>
      </c>
    </row>
    <row r="1388" spans="1:10" ht="12.75">
      <c r="A1388" s="41" t="str">
        <f ca="1">IF(ISERROR(MATCH(E1388,Код_КВР,0)),"",INDIRECT(ADDRESS(MATCH(E1388,Код_КВР,0)+1,2,,,"КВР")))</f>
        <v>Расходы на выплаты персоналу муниципальных органов</v>
      </c>
      <c r="B1388" s="83" t="s">
        <v>414</v>
      </c>
      <c r="C1388" s="8" t="s">
        <v>216</v>
      </c>
      <c r="D1388" s="1" t="s">
        <v>240</v>
      </c>
      <c r="E1388" s="82">
        <v>120</v>
      </c>
      <c r="F1388" s="7">
        <f>'прил.5'!G721</f>
        <v>6501.2</v>
      </c>
      <c r="G1388" s="7">
        <f>'прил.5'!H721</f>
        <v>0</v>
      </c>
      <c r="H1388" s="43">
        <f t="shared" si="220"/>
        <v>6501.2</v>
      </c>
      <c r="I1388" s="7">
        <f>'прил.5'!J721</f>
        <v>0</v>
      </c>
      <c r="J1388" s="43">
        <f t="shared" si="218"/>
        <v>6501.2</v>
      </c>
    </row>
    <row r="1389" spans="1:10" ht="12.75">
      <c r="A1389" s="41" t="str">
        <f ca="1">IF(ISERROR(MATCH(E1389,Код_КВР,0)),"",INDIRECT(ADDRESS(MATCH(E1389,Код_КВР,0)+1,2,,,"КВР")))</f>
        <v>Закупка товаров, работ и услуг для муниципальных нужд</v>
      </c>
      <c r="B1389" s="83" t="s">
        <v>414</v>
      </c>
      <c r="C1389" s="8" t="s">
        <v>216</v>
      </c>
      <c r="D1389" s="1" t="s">
        <v>240</v>
      </c>
      <c r="E1389" s="82">
        <v>200</v>
      </c>
      <c r="F1389" s="7">
        <f>F1390</f>
        <v>468.6</v>
      </c>
      <c r="G1389" s="7">
        <f>G1390</f>
        <v>0</v>
      </c>
      <c r="H1389" s="43">
        <f t="shared" si="220"/>
        <v>468.6</v>
      </c>
      <c r="I1389" s="7">
        <f>I1390</f>
        <v>0</v>
      </c>
      <c r="J1389" s="43">
        <f t="shared" si="218"/>
        <v>468.6</v>
      </c>
    </row>
    <row r="1390" spans="1:10" ht="33">
      <c r="A1390" s="41" t="str">
        <f ca="1">IF(ISERROR(MATCH(E1390,Код_КВР,0)),"",INDIRECT(ADDRESS(MATCH(E1390,Код_КВР,0)+1,2,,,"КВР")))</f>
        <v>Иные закупки товаров, работ и услуг для обеспечения муниципальных нужд</v>
      </c>
      <c r="B1390" s="83" t="s">
        <v>414</v>
      </c>
      <c r="C1390" s="8" t="s">
        <v>216</v>
      </c>
      <c r="D1390" s="1" t="s">
        <v>240</v>
      </c>
      <c r="E1390" s="82">
        <v>240</v>
      </c>
      <c r="F1390" s="7">
        <f>F1391</f>
        <v>468.6</v>
      </c>
      <c r="G1390" s="7">
        <f>G1391</f>
        <v>0</v>
      </c>
      <c r="H1390" s="43">
        <f t="shared" si="220"/>
        <v>468.6</v>
      </c>
      <c r="I1390" s="7">
        <f>I1391</f>
        <v>0</v>
      </c>
      <c r="J1390" s="43">
        <f t="shared" si="218"/>
        <v>468.6</v>
      </c>
    </row>
    <row r="1391" spans="1:10" ht="33">
      <c r="A1391" s="41" t="str">
        <f ca="1">IF(ISERROR(MATCH(E1391,Код_КВР,0)),"",INDIRECT(ADDRESS(MATCH(E1391,Код_КВР,0)+1,2,,,"КВР")))</f>
        <v xml:space="preserve">Прочая закупка товаров, работ и услуг для обеспечения муниципальных нужд         </v>
      </c>
      <c r="B1391" s="83" t="s">
        <v>414</v>
      </c>
      <c r="C1391" s="8" t="s">
        <v>216</v>
      </c>
      <c r="D1391" s="1" t="s">
        <v>240</v>
      </c>
      <c r="E1391" s="82">
        <v>244</v>
      </c>
      <c r="F1391" s="7">
        <f>'прил.5'!G724</f>
        <v>468.6</v>
      </c>
      <c r="G1391" s="7">
        <f>'прил.5'!H724</f>
        <v>0</v>
      </c>
      <c r="H1391" s="43">
        <f t="shared" si="220"/>
        <v>468.6</v>
      </c>
      <c r="I1391" s="7">
        <f>'прил.5'!J724</f>
        <v>0</v>
      </c>
      <c r="J1391" s="43">
        <f t="shared" si="218"/>
        <v>468.6</v>
      </c>
    </row>
    <row r="1392" spans="1:10" ht="86.25" customHeight="1">
      <c r="A1392" s="41" t="str">
        <f ca="1">IF(ISERROR(MATCH(B1392,Код_КЦСР,0)),"",INDIRECT(ADDRESS(MATCH(B1392,Код_КЦСР,0)+1,2,,,"КЦСР")))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392" s="83" t="s">
        <v>423</v>
      </c>
      <c r="C1392" s="8"/>
      <c r="D1392" s="1"/>
      <c r="E1392" s="82"/>
      <c r="F1392" s="7">
        <f>F1393</f>
        <v>21882.500000000004</v>
      </c>
      <c r="G1392" s="7">
        <f>G1393</f>
        <v>0</v>
      </c>
      <c r="H1392" s="43">
        <f t="shared" si="220"/>
        <v>21882.500000000004</v>
      </c>
      <c r="I1392" s="7">
        <f>I1393</f>
        <v>0</v>
      </c>
      <c r="J1392" s="43">
        <f t="shared" si="218"/>
        <v>21882.500000000004</v>
      </c>
    </row>
    <row r="1393" spans="1:10" ht="12.75">
      <c r="A1393" s="41" t="str">
        <f ca="1">IF(ISERROR(MATCH(C1393,Код_Раздел,0)),"",INDIRECT(ADDRESS(MATCH(C1393,Код_Раздел,0)+1,2,,,"Раздел")))</f>
        <v>Социальная политика</v>
      </c>
      <c r="B1393" s="83" t="s">
        <v>423</v>
      </c>
      <c r="C1393" s="8" t="s">
        <v>209</v>
      </c>
      <c r="D1393" s="1"/>
      <c r="E1393" s="82"/>
      <c r="F1393" s="7">
        <f>F1394</f>
        <v>21882.500000000004</v>
      </c>
      <c r="G1393" s="7">
        <f>G1394</f>
        <v>0</v>
      </c>
      <c r="H1393" s="43">
        <f t="shared" si="220"/>
        <v>21882.500000000004</v>
      </c>
      <c r="I1393" s="7">
        <f>I1394</f>
        <v>0</v>
      </c>
      <c r="J1393" s="43">
        <f t="shared" si="218"/>
        <v>21882.500000000004</v>
      </c>
    </row>
    <row r="1394" spans="1:10" ht="12.75">
      <c r="A1394" s="10" t="s">
        <v>210</v>
      </c>
      <c r="B1394" s="83" t="s">
        <v>423</v>
      </c>
      <c r="C1394" s="8" t="s">
        <v>209</v>
      </c>
      <c r="D1394" s="1" t="s">
        <v>238</v>
      </c>
      <c r="E1394" s="82"/>
      <c r="F1394" s="7">
        <f>F1395+F1397</f>
        <v>21882.500000000004</v>
      </c>
      <c r="G1394" s="7">
        <f>G1395+G1397</f>
        <v>0</v>
      </c>
      <c r="H1394" s="43">
        <f t="shared" si="220"/>
        <v>21882.500000000004</v>
      </c>
      <c r="I1394" s="7">
        <f>I1395+I1397+I1400</f>
        <v>0</v>
      </c>
      <c r="J1394" s="43">
        <f t="shared" si="218"/>
        <v>21882.500000000004</v>
      </c>
    </row>
    <row r="1395" spans="1:10" ht="33">
      <c r="A1395" s="41" t="str">
        <f ca="1">IF(ISERROR(MATCH(E1395,Код_КВР,0)),"",INDIRECT(ADDRESS(MATCH(E1395,Код_КВР,0)+1,2,,,"КВР")))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95" s="83" t="s">
        <v>423</v>
      </c>
      <c r="C1395" s="8" t="s">
        <v>209</v>
      </c>
      <c r="D1395" s="1" t="s">
        <v>238</v>
      </c>
      <c r="E1395" s="82">
        <v>100</v>
      </c>
      <c r="F1395" s="7">
        <f>F1396</f>
        <v>20191.300000000003</v>
      </c>
      <c r="G1395" s="7">
        <f>G1396</f>
        <v>0</v>
      </c>
      <c r="H1395" s="43">
        <f t="shared" si="220"/>
        <v>20191.300000000003</v>
      </c>
      <c r="I1395" s="7">
        <f>I1396</f>
        <v>7.5</v>
      </c>
      <c r="J1395" s="43">
        <f t="shared" si="218"/>
        <v>20198.800000000003</v>
      </c>
    </row>
    <row r="1396" spans="1:10" ht="12.75">
      <c r="A1396" s="41" t="str">
        <f ca="1">IF(ISERROR(MATCH(E1396,Код_КВР,0)),"",INDIRECT(ADDRESS(MATCH(E1396,Код_КВР,0)+1,2,,,"КВР")))</f>
        <v>Расходы на выплаты персоналу муниципальных органов</v>
      </c>
      <c r="B1396" s="83" t="s">
        <v>423</v>
      </c>
      <c r="C1396" s="8" t="s">
        <v>209</v>
      </c>
      <c r="D1396" s="1" t="s">
        <v>238</v>
      </c>
      <c r="E1396" s="82">
        <v>120</v>
      </c>
      <c r="F1396" s="7">
        <f>'прил.5'!G1230</f>
        <v>20191.300000000003</v>
      </c>
      <c r="G1396" s="7">
        <f>'прил.5'!H1230</f>
        <v>0</v>
      </c>
      <c r="H1396" s="43">
        <f t="shared" si="220"/>
        <v>20191.300000000003</v>
      </c>
      <c r="I1396" s="7">
        <f>'прил.5'!J1230</f>
        <v>7.5</v>
      </c>
      <c r="J1396" s="43">
        <f t="shared" si="218"/>
        <v>20198.800000000003</v>
      </c>
    </row>
    <row r="1397" spans="1:10" ht="12.75">
      <c r="A1397" s="41" t="str">
        <f ca="1">IF(ISERROR(MATCH(E1397,Код_КВР,0)),"",INDIRECT(ADDRESS(MATCH(E1397,Код_КВР,0)+1,2,,,"КВР")))</f>
        <v>Закупка товаров, работ и услуг для муниципальных нужд</v>
      </c>
      <c r="B1397" s="83" t="s">
        <v>423</v>
      </c>
      <c r="C1397" s="8" t="s">
        <v>209</v>
      </c>
      <c r="D1397" s="1" t="s">
        <v>238</v>
      </c>
      <c r="E1397" s="82">
        <v>200</v>
      </c>
      <c r="F1397" s="7">
        <f>F1398</f>
        <v>1691.1999999999998</v>
      </c>
      <c r="G1397" s="7">
        <f>G1398</f>
        <v>0</v>
      </c>
      <c r="H1397" s="43">
        <f t="shared" si="220"/>
        <v>1691.1999999999998</v>
      </c>
      <c r="I1397" s="7">
        <f>I1398</f>
        <v>-25</v>
      </c>
      <c r="J1397" s="43">
        <f t="shared" si="218"/>
        <v>1666.1999999999998</v>
      </c>
    </row>
    <row r="1398" spans="1:10" ht="33">
      <c r="A1398" s="41" t="str">
        <f ca="1">IF(ISERROR(MATCH(E1398,Код_КВР,0)),"",INDIRECT(ADDRESS(MATCH(E1398,Код_КВР,0)+1,2,,,"КВР")))</f>
        <v>Иные закупки товаров, работ и услуг для обеспечения муниципальных нужд</v>
      </c>
      <c r="B1398" s="83" t="s">
        <v>423</v>
      </c>
      <c r="C1398" s="8" t="s">
        <v>209</v>
      </c>
      <c r="D1398" s="1" t="s">
        <v>238</v>
      </c>
      <c r="E1398" s="82">
        <v>240</v>
      </c>
      <c r="F1398" s="7">
        <f>F1399</f>
        <v>1691.1999999999998</v>
      </c>
      <c r="G1398" s="7">
        <f>G1399</f>
        <v>0</v>
      </c>
      <c r="H1398" s="43">
        <f t="shared" si="220"/>
        <v>1691.1999999999998</v>
      </c>
      <c r="I1398" s="7">
        <f>I1399</f>
        <v>-25</v>
      </c>
      <c r="J1398" s="43">
        <f t="shared" si="218"/>
        <v>1666.1999999999998</v>
      </c>
    </row>
    <row r="1399" spans="1:10" ht="33">
      <c r="A1399" s="41" t="str">
        <f ca="1">IF(ISERROR(MATCH(E1399,Код_КВР,0)),"",INDIRECT(ADDRESS(MATCH(E1399,Код_КВР,0)+1,2,,,"КВР")))</f>
        <v xml:space="preserve">Прочая закупка товаров, работ и услуг для обеспечения муниципальных нужд         </v>
      </c>
      <c r="B1399" s="83" t="s">
        <v>423</v>
      </c>
      <c r="C1399" s="8" t="s">
        <v>209</v>
      </c>
      <c r="D1399" s="1" t="s">
        <v>238</v>
      </c>
      <c r="E1399" s="82">
        <v>244</v>
      </c>
      <c r="F1399" s="7">
        <f>'прил.5'!G1233</f>
        <v>1691.1999999999998</v>
      </c>
      <c r="G1399" s="7">
        <f>'прил.5'!H1233</f>
        <v>0</v>
      </c>
      <c r="H1399" s="43">
        <f t="shared" si="220"/>
        <v>1691.1999999999998</v>
      </c>
      <c r="I1399" s="7">
        <f>'прил.5'!J1233</f>
        <v>-25</v>
      </c>
      <c r="J1399" s="43">
        <f t="shared" si="218"/>
        <v>1666.1999999999998</v>
      </c>
    </row>
    <row r="1400" spans="1:10" ht="12.75">
      <c r="A1400" s="41" t="str">
        <f aca="true" t="shared" si="231" ref="A1400:A1403">IF(ISERROR(MATCH(E1400,Код_КВР,0)),"",INDIRECT(ADDRESS(MATCH(E1400,Код_КВР,0)+1,2,,,"КВР")))</f>
        <v>Иные бюджетные ассигнования</v>
      </c>
      <c r="B1400" s="85" t="s">
        <v>423</v>
      </c>
      <c r="C1400" s="8" t="s">
        <v>209</v>
      </c>
      <c r="D1400" s="1" t="s">
        <v>238</v>
      </c>
      <c r="E1400" s="84">
        <v>800</v>
      </c>
      <c r="F1400" s="7"/>
      <c r="G1400" s="7"/>
      <c r="H1400" s="43"/>
      <c r="I1400" s="7">
        <f>I1401</f>
        <v>17.5</v>
      </c>
      <c r="J1400" s="43">
        <f t="shared" si="218"/>
        <v>17.5</v>
      </c>
    </row>
    <row r="1401" spans="1:10" ht="12.75">
      <c r="A1401" s="41" t="str">
        <f ca="1" t="shared" si="231"/>
        <v>Уплата налогов, сборов и иных платежей</v>
      </c>
      <c r="B1401" s="85" t="s">
        <v>423</v>
      </c>
      <c r="C1401" s="8" t="s">
        <v>209</v>
      </c>
      <c r="D1401" s="1" t="s">
        <v>238</v>
      </c>
      <c r="E1401" s="84">
        <v>850</v>
      </c>
      <c r="F1401" s="7"/>
      <c r="G1401" s="7"/>
      <c r="H1401" s="43"/>
      <c r="I1401" s="7">
        <f>I1402+I1403</f>
        <v>17.5</v>
      </c>
      <c r="J1401" s="43">
        <f t="shared" si="218"/>
        <v>17.5</v>
      </c>
    </row>
    <row r="1402" spans="1:10" ht="12.75">
      <c r="A1402" s="41" t="str">
        <f ca="1" t="shared" si="231"/>
        <v>Уплата налога на имущество организаций и земельного налога</v>
      </c>
      <c r="B1402" s="85" t="s">
        <v>423</v>
      </c>
      <c r="C1402" s="8" t="s">
        <v>209</v>
      </c>
      <c r="D1402" s="1" t="s">
        <v>238</v>
      </c>
      <c r="E1402" s="84">
        <v>851</v>
      </c>
      <c r="F1402" s="7"/>
      <c r="G1402" s="7"/>
      <c r="H1402" s="43"/>
      <c r="I1402" s="7">
        <f>'прил.5'!J1236</f>
        <v>7.5</v>
      </c>
      <c r="J1402" s="43">
        <f t="shared" si="218"/>
        <v>7.5</v>
      </c>
    </row>
    <row r="1403" spans="1:10" ht="12.75">
      <c r="A1403" s="41" t="str">
        <f ca="1" t="shared" si="231"/>
        <v>Уплата прочих налогов, сборов и иных платежей</v>
      </c>
      <c r="B1403" s="85" t="s">
        <v>423</v>
      </c>
      <c r="C1403" s="8" t="s">
        <v>209</v>
      </c>
      <c r="D1403" s="1" t="s">
        <v>238</v>
      </c>
      <c r="E1403" s="84">
        <v>852</v>
      </c>
      <c r="F1403" s="7"/>
      <c r="G1403" s="7"/>
      <c r="H1403" s="43"/>
      <c r="I1403" s="7">
        <f>'прил.5'!J1237</f>
        <v>10</v>
      </c>
      <c r="J1403" s="43">
        <f t="shared" si="218"/>
        <v>10</v>
      </c>
    </row>
    <row r="1404" spans="1:10" ht="150.75" customHeight="1">
      <c r="A1404" s="41" t="str">
        <f ca="1">IF(ISERROR(MATCH(B1404,Код_КЦСР,0)),"",INDIRECT(ADDRESS(MATCH(B1404,Код_КЦСР,0)+1,2,,,"КЦСР")))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404" s="83" t="s">
        <v>418</v>
      </c>
      <c r="C1404" s="8"/>
      <c r="D1404" s="1"/>
      <c r="E1404" s="82"/>
      <c r="F1404" s="7">
        <f>F1405</f>
        <v>2682.5</v>
      </c>
      <c r="G1404" s="7">
        <f>G1405</f>
        <v>0</v>
      </c>
      <c r="H1404" s="43">
        <f t="shared" si="220"/>
        <v>2682.5</v>
      </c>
      <c r="I1404" s="7">
        <f>I1405</f>
        <v>0</v>
      </c>
      <c r="J1404" s="43">
        <f t="shared" si="218"/>
        <v>2682.5</v>
      </c>
    </row>
    <row r="1405" spans="1:10" ht="12.75">
      <c r="A1405" s="41" t="str">
        <f ca="1">IF(ISERROR(MATCH(C1405,Код_Раздел,0)),"",INDIRECT(ADDRESS(MATCH(C1405,Код_Раздел,0)+1,2,,,"Раздел")))</f>
        <v>Социальная политика</v>
      </c>
      <c r="B1405" s="83" t="s">
        <v>418</v>
      </c>
      <c r="C1405" s="8" t="s">
        <v>209</v>
      </c>
      <c r="D1405" s="1"/>
      <c r="E1405" s="82"/>
      <c r="F1405" s="7">
        <f>F1406</f>
        <v>2682.5</v>
      </c>
      <c r="G1405" s="7">
        <f>G1406</f>
        <v>0</v>
      </c>
      <c r="H1405" s="43">
        <f t="shared" si="220"/>
        <v>2682.5</v>
      </c>
      <c r="I1405" s="7">
        <f>I1406</f>
        <v>0</v>
      </c>
      <c r="J1405" s="43">
        <f t="shared" si="218"/>
        <v>2682.5</v>
      </c>
    </row>
    <row r="1406" spans="1:10" ht="12.75">
      <c r="A1406" s="10" t="s">
        <v>210</v>
      </c>
      <c r="B1406" s="83" t="s">
        <v>418</v>
      </c>
      <c r="C1406" s="8" t="s">
        <v>209</v>
      </c>
      <c r="D1406" s="1" t="s">
        <v>238</v>
      </c>
      <c r="E1406" s="82"/>
      <c r="F1406" s="7">
        <f>F1407+F1409</f>
        <v>2682.5</v>
      </c>
      <c r="G1406" s="7">
        <f>G1407+G1409</f>
        <v>0</v>
      </c>
      <c r="H1406" s="43">
        <f t="shared" si="220"/>
        <v>2682.5</v>
      </c>
      <c r="I1406" s="7">
        <f>I1407+I1409</f>
        <v>0</v>
      </c>
      <c r="J1406" s="43">
        <f t="shared" si="218"/>
        <v>2682.5</v>
      </c>
    </row>
    <row r="1407" spans="1:10" ht="33">
      <c r="A1407" s="41" t="str">
        <f ca="1">IF(ISERROR(MATCH(E1407,Код_КВР,0)),"",INDIRECT(ADDRESS(MATCH(E1407,Код_КВР,0)+1,2,,,"КВР")))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07" s="83" t="s">
        <v>418</v>
      </c>
      <c r="C1407" s="8" t="s">
        <v>209</v>
      </c>
      <c r="D1407" s="1" t="s">
        <v>238</v>
      </c>
      <c r="E1407" s="82">
        <v>100</v>
      </c>
      <c r="F1407" s="7">
        <f>F1408</f>
        <v>2180.9</v>
      </c>
      <c r="G1407" s="7">
        <f>G1408</f>
        <v>0</v>
      </c>
      <c r="H1407" s="43">
        <f t="shared" si="220"/>
        <v>2180.9</v>
      </c>
      <c r="I1407" s="7">
        <f>I1408</f>
        <v>0</v>
      </c>
      <c r="J1407" s="43">
        <f t="shared" si="218"/>
        <v>2180.9</v>
      </c>
    </row>
    <row r="1408" spans="1:10" ht="12.75">
      <c r="A1408" s="41" t="str">
        <f ca="1">IF(ISERROR(MATCH(E1408,Код_КВР,0)),"",INDIRECT(ADDRESS(MATCH(E1408,Код_КВР,0)+1,2,,,"КВР")))</f>
        <v>Расходы на выплаты персоналу муниципальных органов</v>
      </c>
      <c r="B1408" s="83" t="s">
        <v>418</v>
      </c>
      <c r="C1408" s="8" t="s">
        <v>209</v>
      </c>
      <c r="D1408" s="1" t="s">
        <v>238</v>
      </c>
      <c r="E1408" s="82">
        <v>120</v>
      </c>
      <c r="F1408" s="7">
        <f>'прил.5'!G1240</f>
        <v>2180.9</v>
      </c>
      <c r="G1408" s="7">
        <f>'прил.5'!H1240</f>
        <v>0</v>
      </c>
      <c r="H1408" s="43">
        <f t="shared" si="220"/>
        <v>2180.9</v>
      </c>
      <c r="I1408" s="7">
        <f>'прил.5'!J1240</f>
        <v>0</v>
      </c>
      <c r="J1408" s="43">
        <f aca="true" t="shared" si="232" ref="J1408:J1471">H1408+I1408</f>
        <v>2180.9</v>
      </c>
    </row>
    <row r="1409" spans="1:10" ht="12.75">
      <c r="A1409" s="41" t="str">
        <f ca="1">IF(ISERROR(MATCH(E1409,Код_КВР,0)),"",INDIRECT(ADDRESS(MATCH(E1409,Код_КВР,0)+1,2,,,"КВР")))</f>
        <v>Закупка товаров, работ и услуг для муниципальных нужд</v>
      </c>
      <c r="B1409" s="83" t="s">
        <v>418</v>
      </c>
      <c r="C1409" s="8" t="s">
        <v>209</v>
      </c>
      <c r="D1409" s="1" t="s">
        <v>238</v>
      </c>
      <c r="E1409" s="82">
        <v>200</v>
      </c>
      <c r="F1409" s="7">
        <f>F1410</f>
        <v>501.6</v>
      </c>
      <c r="G1409" s="7">
        <f>G1410</f>
        <v>0</v>
      </c>
      <c r="H1409" s="43">
        <f t="shared" si="220"/>
        <v>501.6</v>
      </c>
      <c r="I1409" s="7">
        <f>I1410</f>
        <v>0</v>
      </c>
      <c r="J1409" s="43">
        <f t="shared" si="232"/>
        <v>501.6</v>
      </c>
    </row>
    <row r="1410" spans="1:10" ht="33">
      <c r="A1410" s="41" t="str">
        <f ca="1">IF(ISERROR(MATCH(E1410,Код_КВР,0)),"",INDIRECT(ADDRESS(MATCH(E1410,Код_КВР,0)+1,2,,,"КВР")))</f>
        <v>Иные закупки товаров, работ и услуг для обеспечения муниципальных нужд</v>
      </c>
      <c r="B1410" s="83" t="s">
        <v>418</v>
      </c>
      <c r="C1410" s="8" t="s">
        <v>209</v>
      </c>
      <c r="D1410" s="1" t="s">
        <v>238</v>
      </c>
      <c r="E1410" s="82">
        <v>240</v>
      </c>
      <c r="F1410" s="7">
        <f>F1411</f>
        <v>501.6</v>
      </c>
      <c r="G1410" s="7">
        <f>G1411</f>
        <v>0</v>
      </c>
      <c r="H1410" s="43">
        <f t="shared" si="220"/>
        <v>501.6</v>
      </c>
      <c r="I1410" s="7">
        <f>I1411</f>
        <v>0</v>
      </c>
      <c r="J1410" s="43">
        <f t="shared" si="232"/>
        <v>501.6</v>
      </c>
    </row>
    <row r="1411" spans="1:10" ht="33">
      <c r="A1411" s="41" t="str">
        <f ca="1">IF(ISERROR(MATCH(E1411,Код_КВР,0)),"",INDIRECT(ADDRESS(MATCH(E1411,Код_КВР,0)+1,2,,,"КВР")))</f>
        <v xml:space="preserve">Прочая закупка товаров, работ и услуг для обеспечения муниципальных нужд         </v>
      </c>
      <c r="B1411" s="83" t="s">
        <v>418</v>
      </c>
      <c r="C1411" s="8" t="s">
        <v>209</v>
      </c>
      <c r="D1411" s="1" t="s">
        <v>238</v>
      </c>
      <c r="E1411" s="82">
        <v>244</v>
      </c>
      <c r="F1411" s="7">
        <f>'прил.5'!G1243</f>
        <v>501.6</v>
      </c>
      <c r="G1411" s="7">
        <f>'прил.5'!H1243</f>
        <v>0</v>
      </c>
      <c r="H1411" s="43">
        <f t="shared" si="220"/>
        <v>501.6</v>
      </c>
      <c r="I1411" s="7">
        <f>'прил.5'!J1243</f>
        <v>0</v>
      </c>
      <c r="J1411" s="43">
        <f t="shared" si="232"/>
        <v>501.6</v>
      </c>
    </row>
    <row r="1412" spans="1:10" ht="116.25" customHeight="1">
      <c r="A1412" s="41" t="str">
        <f ca="1">IF(ISERROR(MATCH(B1412,Код_КЦСР,0)),"",INDIRECT(ADDRESS(MATCH(B1412,Код_КЦСР,0)+1,2,,,"КЦСР")))</f>
        <v>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412" s="83" t="s">
        <v>400</v>
      </c>
      <c r="C1412" s="8"/>
      <c r="D1412" s="1"/>
      <c r="E1412" s="82"/>
      <c r="F1412" s="7">
        <f>F1413</f>
        <v>1026.6</v>
      </c>
      <c r="G1412" s="7">
        <f>G1413</f>
        <v>0</v>
      </c>
      <c r="H1412" s="43">
        <f t="shared" si="220"/>
        <v>1026.6</v>
      </c>
      <c r="I1412" s="7">
        <f>I1413</f>
        <v>0</v>
      </c>
      <c r="J1412" s="43">
        <f t="shared" si="232"/>
        <v>1026.6</v>
      </c>
    </row>
    <row r="1413" spans="1:10" ht="12.75">
      <c r="A1413" s="41" t="str">
        <f ca="1">IF(ISERROR(MATCH(C1413,Код_Раздел,0)),"",INDIRECT(ADDRESS(MATCH(C1413,Код_Раздел,0)+1,2,,,"Раздел")))</f>
        <v>Общегосударственные  вопросы</v>
      </c>
      <c r="B1413" s="83" t="s">
        <v>400</v>
      </c>
      <c r="C1413" s="8" t="s">
        <v>234</v>
      </c>
      <c r="D1413" s="1"/>
      <c r="E1413" s="82"/>
      <c r="F1413" s="7">
        <f>F1414</f>
        <v>1026.6</v>
      </c>
      <c r="G1413" s="7">
        <f>G1414</f>
        <v>0</v>
      </c>
      <c r="H1413" s="43">
        <f t="shared" si="220"/>
        <v>1026.6</v>
      </c>
      <c r="I1413" s="7">
        <f>I1414</f>
        <v>0</v>
      </c>
      <c r="J1413" s="43">
        <f t="shared" si="232"/>
        <v>1026.6</v>
      </c>
    </row>
    <row r="1414" spans="1:10" ht="49.5">
      <c r="A1414" s="11" t="s">
        <v>256</v>
      </c>
      <c r="B1414" s="83" t="s">
        <v>400</v>
      </c>
      <c r="C1414" s="8" t="s">
        <v>234</v>
      </c>
      <c r="D1414" s="1" t="s">
        <v>237</v>
      </c>
      <c r="E1414" s="82"/>
      <c r="F1414" s="7">
        <f>F1415+F1417</f>
        <v>1026.6</v>
      </c>
      <c r="G1414" s="7">
        <f>G1415+G1417</f>
        <v>0</v>
      </c>
      <c r="H1414" s="43">
        <f t="shared" si="220"/>
        <v>1026.6</v>
      </c>
      <c r="I1414" s="7">
        <f>I1415+I1417</f>
        <v>0</v>
      </c>
      <c r="J1414" s="43">
        <f t="shared" si="232"/>
        <v>1026.6</v>
      </c>
    </row>
    <row r="1415" spans="1:10" ht="33">
      <c r="A1415" s="41" t="str">
        <f ca="1">IF(ISERROR(MATCH(E1415,Код_КВР,0)),"",INDIRECT(ADDRESS(MATCH(E1415,Код_КВР,0)+1,2,,,"КВР")))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15" s="83" t="s">
        <v>400</v>
      </c>
      <c r="C1415" s="8" t="s">
        <v>234</v>
      </c>
      <c r="D1415" s="1" t="s">
        <v>237</v>
      </c>
      <c r="E1415" s="82">
        <v>100</v>
      </c>
      <c r="F1415" s="7">
        <f>F1416</f>
        <v>1016.6</v>
      </c>
      <c r="G1415" s="7">
        <f>G1416</f>
        <v>0</v>
      </c>
      <c r="H1415" s="43">
        <f t="shared" si="220"/>
        <v>1016.6</v>
      </c>
      <c r="I1415" s="7">
        <f>I1416</f>
        <v>0</v>
      </c>
      <c r="J1415" s="43">
        <f t="shared" si="232"/>
        <v>1016.6</v>
      </c>
    </row>
    <row r="1416" spans="1:10" ht="12.75">
      <c r="A1416" s="41" t="str">
        <f ca="1">IF(ISERROR(MATCH(E1416,Код_КВР,0)),"",INDIRECT(ADDRESS(MATCH(E1416,Код_КВР,0)+1,2,,,"КВР")))</f>
        <v>Расходы на выплаты персоналу муниципальных органов</v>
      </c>
      <c r="B1416" s="83" t="s">
        <v>400</v>
      </c>
      <c r="C1416" s="8" t="s">
        <v>234</v>
      </c>
      <c r="D1416" s="1" t="s">
        <v>237</v>
      </c>
      <c r="E1416" s="82">
        <v>120</v>
      </c>
      <c r="F1416" s="7">
        <f>'прил.5'!G49</f>
        <v>1016.6</v>
      </c>
      <c r="G1416" s="7">
        <f>'прил.5'!H49</f>
        <v>0</v>
      </c>
      <c r="H1416" s="43">
        <f aca="true" t="shared" si="233" ref="H1416:H1472">F1416+G1416</f>
        <v>1016.6</v>
      </c>
      <c r="I1416" s="7">
        <f>'прил.5'!J49</f>
        <v>0</v>
      </c>
      <c r="J1416" s="43">
        <f t="shared" si="232"/>
        <v>1016.6</v>
      </c>
    </row>
    <row r="1417" spans="1:10" ht="12.75">
      <c r="A1417" s="41" t="str">
        <f ca="1">IF(ISERROR(MATCH(E1417,Код_КВР,0)),"",INDIRECT(ADDRESS(MATCH(E1417,Код_КВР,0)+1,2,,,"КВР")))</f>
        <v>Закупка товаров, работ и услуг для муниципальных нужд</v>
      </c>
      <c r="B1417" s="83" t="s">
        <v>400</v>
      </c>
      <c r="C1417" s="8" t="s">
        <v>234</v>
      </c>
      <c r="D1417" s="1" t="s">
        <v>237</v>
      </c>
      <c r="E1417" s="82">
        <v>200</v>
      </c>
      <c r="F1417" s="7">
        <f>F1418</f>
        <v>10</v>
      </c>
      <c r="G1417" s="7">
        <f>G1418</f>
        <v>0</v>
      </c>
      <c r="H1417" s="43">
        <f t="shared" si="233"/>
        <v>10</v>
      </c>
      <c r="I1417" s="7">
        <f>I1418</f>
        <v>0</v>
      </c>
      <c r="J1417" s="43">
        <f t="shared" si="232"/>
        <v>10</v>
      </c>
    </row>
    <row r="1418" spans="1:10" ht="33">
      <c r="A1418" s="41" t="str">
        <f ca="1">IF(ISERROR(MATCH(E1418,Код_КВР,0)),"",INDIRECT(ADDRESS(MATCH(E1418,Код_КВР,0)+1,2,,,"КВР")))</f>
        <v>Иные закупки товаров, работ и услуг для обеспечения муниципальных нужд</v>
      </c>
      <c r="B1418" s="83" t="s">
        <v>400</v>
      </c>
      <c r="C1418" s="8" t="s">
        <v>234</v>
      </c>
      <c r="D1418" s="1" t="s">
        <v>237</v>
      </c>
      <c r="E1418" s="82">
        <v>240</v>
      </c>
      <c r="F1418" s="7">
        <f>F1419</f>
        <v>10</v>
      </c>
      <c r="G1418" s="7">
        <f>G1419</f>
        <v>0</v>
      </c>
      <c r="H1418" s="43">
        <f t="shared" si="233"/>
        <v>10</v>
      </c>
      <c r="I1418" s="7">
        <f>I1419</f>
        <v>0</v>
      </c>
      <c r="J1418" s="43">
        <f t="shared" si="232"/>
        <v>10</v>
      </c>
    </row>
    <row r="1419" spans="1:10" ht="33">
      <c r="A1419" s="41" t="str">
        <f ca="1">IF(ISERROR(MATCH(E1419,Код_КВР,0)),"",INDIRECT(ADDRESS(MATCH(E1419,Код_КВР,0)+1,2,,,"КВР")))</f>
        <v xml:space="preserve">Прочая закупка товаров, работ и услуг для обеспечения муниципальных нужд         </v>
      </c>
      <c r="B1419" s="83" t="s">
        <v>400</v>
      </c>
      <c r="C1419" s="8" t="s">
        <v>234</v>
      </c>
      <c r="D1419" s="1" t="s">
        <v>237</v>
      </c>
      <c r="E1419" s="82">
        <v>244</v>
      </c>
      <c r="F1419" s="7">
        <f>'прил.5'!G52</f>
        <v>10</v>
      </c>
      <c r="G1419" s="7">
        <f>'прил.5'!H52</f>
        <v>0</v>
      </c>
      <c r="H1419" s="43">
        <f t="shared" si="233"/>
        <v>10</v>
      </c>
      <c r="I1419" s="7">
        <f>'прил.5'!J52</f>
        <v>0</v>
      </c>
      <c r="J1419" s="43">
        <f t="shared" si="232"/>
        <v>10</v>
      </c>
    </row>
    <row r="1420" spans="1:10" ht="115.5">
      <c r="A1420" s="41" t="str">
        <f ca="1">IF(ISERROR(MATCH(B1420,Код_КЦСР,0)),"",INDIRECT(ADDRESS(MATCH(B1420,Код_КЦСР,0)+1,2,,,"КЦСР")))</f>
        <v>Осуществление отдельных государственных полномочий по созданию в муниципальных районах и городских округах области административных комиссий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420" s="83" t="s">
        <v>401</v>
      </c>
      <c r="C1420" s="8"/>
      <c r="D1420" s="1"/>
      <c r="E1420" s="82"/>
      <c r="F1420" s="7">
        <f aca="true" t="shared" si="234" ref="F1420:I1423">F1421</f>
        <v>495</v>
      </c>
      <c r="G1420" s="7">
        <f t="shared" si="234"/>
        <v>0</v>
      </c>
      <c r="H1420" s="43">
        <f t="shared" si="233"/>
        <v>495</v>
      </c>
      <c r="I1420" s="7">
        <f t="shared" si="234"/>
        <v>0</v>
      </c>
      <c r="J1420" s="43">
        <f t="shared" si="232"/>
        <v>495</v>
      </c>
    </row>
    <row r="1421" spans="1:10" ht="12.75">
      <c r="A1421" s="41" t="str">
        <f ca="1">IF(ISERROR(MATCH(C1421,Код_Раздел,0)),"",INDIRECT(ADDRESS(MATCH(C1421,Код_Раздел,0)+1,2,,,"Раздел")))</f>
        <v>Общегосударственные  вопросы</v>
      </c>
      <c r="B1421" s="83" t="s">
        <v>401</v>
      </c>
      <c r="C1421" s="8" t="s">
        <v>234</v>
      </c>
      <c r="D1421" s="1"/>
      <c r="E1421" s="82"/>
      <c r="F1421" s="7">
        <f t="shared" si="234"/>
        <v>495</v>
      </c>
      <c r="G1421" s="7">
        <f t="shared" si="234"/>
        <v>0</v>
      </c>
      <c r="H1421" s="43">
        <f t="shared" si="233"/>
        <v>495</v>
      </c>
      <c r="I1421" s="7">
        <f t="shared" si="234"/>
        <v>0</v>
      </c>
      <c r="J1421" s="43">
        <f t="shared" si="232"/>
        <v>495</v>
      </c>
    </row>
    <row r="1422" spans="1:10" ht="49.5">
      <c r="A1422" s="11" t="s">
        <v>256</v>
      </c>
      <c r="B1422" s="83" t="s">
        <v>401</v>
      </c>
      <c r="C1422" s="8" t="s">
        <v>234</v>
      </c>
      <c r="D1422" s="1" t="s">
        <v>237</v>
      </c>
      <c r="E1422" s="82"/>
      <c r="F1422" s="7">
        <f t="shared" si="234"/>
        <v>495</v>
      </c>
      <c r="G1422" s="7">
        <f t="shared" si="234"/>
        <v>0</v>
      </c>
      <c r="H1422" s="43">
        <f t="shared" si="233"/>
        <v>495</v>
      </c>
      <c r="I1422" s="7">
        <f t="shared" si="234"/>
        <v>0</v>
      </c>
      <c r="J1422" s="43">
        <f t="shared" si="232"/>
        <v>495</v>
      </c>
    </row>
    <row r="1423" spans="1:10" ht="33">
      <c r="A1423" s="41" t="str">
        <f ca="1">IF(ISERROR(MATCH(E1423,Код_КВР,0)),"",INDIRECT(ADDRESS(MATCH(E1423,Код_КВР,0)+1,2,,,"КВР")))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23" s="83" t="s">
        <v>401</v>
      </c>
      <c r="C1423" s="8" t="s">
        <v>234</v>
      </c>
      <c r="D1423" s="1" t="s">
        <v>237</v>
      </c>
      <c r="E1423" s="82">
        <v>100</v>
      </c>
      <c r="F1423" s="7">
        <f t="shared" si="234"/>
        <v>495</v>
      </c>
      <c r="G1423" s="7">
        <f t="shared" si="234"/>
        <v>0</v>
      </c>
      <c r="H1423" s="43">
        <f t="shared" si="233"/>
        <v>495</v>
      </c>
      <c r="I1423" s="7">
        <f t="shared" si="234"/>
        <v>0</v>
      </c>
      <c r="J1423" s="43">
        <f t="shared" si="232"/>
        <v>495</v>
      </c>
    </row>
    <row r="1424" spans="1:10" ht="12.75">
      <c r="A1424" s="41" t="str">
        <f ca="1">IF(ISERROR(MATCH(E1424,Код_КВР,0)),"",INDIRECT(ADDRESS(MATCH(E1424,Код_КВР,0)+1,2,,,"КВР")))</f>
        <v>Расходы на выплаты персоналу муниципальных органов</v>
      </c>
      <c r="B1424" s="83" t="s">
        <v>401</v>
      </c>
      <c r="C1424" s="8" t="s">
        <v>234</v>
      </c>
      <c r="D1424" s="1" t="s">
        <v>237</v>
      </c>
      <c r="E1424" s="82">
        <v>120</v>
      </c>
      <c r="F1424" s="7">
        <f>'прил.5'!G55</f>
        <v>495</v>
      </c>
      <c r="G1424" s="7">
        <f>'прил.5'!H55</f>
        <v>0</v>
      </c>
      <c r="H1424" s="43">
        <f t="shared" si="233"/>
        <v>495</v>
      </c>
      <c r="I1424" s="7">
        <f>'прил.5'!J55</f>
        <v>0</v>
      </c>
      <c r="J1424" s="43">
        <f t="shared" si="232"/>
        <v>495</v>
      </c>
    </row>
    <row r="1425" spans="1:10" ht="168.75" customHeight="1">
      <c r="A1425" s="41" t="str">
        <f ca="1">IF(ISERROR(MATCH(B1425,Код_КЦСР,0)),"",INDIRECT(ADDRESS(MATCH(B1425,Код_КЦСР,0)+1,2,,,"КЦСР")))</f>
        <v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«Об административных правонарушениях в Вологодской области»,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425" s="83" t="s">
        <v>402</v>
      </c>
      <c r="C1425" s="8"/>
      <c r="D1425" s="1"/>
      <c r="E1425" s="82"/>
      <c r="F1425" s="7">
        <f aca="true" t="shared" si="235" ref="F1425:I1428">F1426</f>
        <v>0.7</v>
      </c>
      <c r="G1425" s="7">
        <f t="shared" si="235"/>
        <v>0</v>
      </c>
      <c r="H1425" s="43">
        <f t="shared" si="233"/>
        <v>0.7</v>
      </c>
      <c r="I1425" s="7">
        <f t="shared" si="235"/>
        <v>0</v>
      </c>
      <c r="J1425" s="43">
        <f t="shared" si="232"/>
        <v>0.7</v>
      </c>
    </row>
    <row r="1426" spans="1:10" ht="12.75">
      <c r="A1426" s="41" t="str">
        <f ca="1">IF(ISERROR(MATCH(C1426,Код_Раздел,0)),"",INDIRECT(ADDRESS(MATCH(C1426,Код_Раздел,0)+1,2,,,"Раздел")))</f>
        <v>Общегосударственные  вопросы</v>
      </c>
      <c r="B1426" s="83" t="s">
        <v>402</v>
      </c>
      <c r="C1426" s="8" t="s">
        <v>234</v>
      </c>
      <c r="D1426" s="1"/>
      <c r="E1426" s="82"/>
      <c r="F1426" s="7">
        <f t="shared" si="235"/>
        <v>0.7</v>
      </c>
      <c r="G1426" s="7">
        <f t="shared" si="235"/>
        <v>0</v>
      </c>
      <c r="H1426" s="43">
        <f t="shared" si="233"/>
        <v>0.7</v>
      </c>
      <c r="I1426" s="7">
        <f t="shared" si="235"/>
        <v>0</v>
      </c>
      <c r="J1426" s="43">
        <f t="shared" si="232"/>
        <v>0.7</v>
      </c>
    </row>
    <row r="1427" spans="1:10" ht="49.5">
      <c r="A1427" s="11" t="s">
        <v>256</v>
      </c>
      <c r="B1427" s="83" t="s">
        <v>402</v>
      </c>
      <c r="C1427" s="8" t="s">
        <v>234</v>
      </c>
      <c r="D1427" s="1" t="s">
        <v>237</v>
      </c>
      <c r="E1427" s="82"/>
      <c r="F1427" s="7">
        <f t="shared" si="235"/>
        <v>0.7</v>
      </c>
      <c r="G1427" s="7">
        <f t="shared" si="235"/>
        <v>0</v>
      </c>
      <c r="H1427" s="43">
        <f t="shared" si="233"/>
        <v>0.7</v>
      </c>
      <c r="I1427" s="7">
        <f t="shared" si="235"/>
        <v>0</v>
      </c>
      <c r="J1427" s="43">
        <f t="shared" si="232"/>
        <v>0.7</v>
      </c>
    </row>
    <row r="1428" spans="1:10" ht="33">
      <c r="A1428" s="41" t="str">
        <f ca="1">IF(ISERROR(MATCH(E1428,Код_КВР,0)),"",INDIRECT(ADDRESS(MATCH(E1428,Код_КВР,0)+1,2,,,"КВР")))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28" s="83" t="s">
        <v>402</v>
      </c>
      <c r="C1428" s="8" t="s">
        <v>234</v>
      </c>
      <c r="D1428" s="1" t="s">
        <v>237</v>
      </c>
      <c r="E1428" s="82">
        <v>100</v>
      </c>
      <c r="F1428" s="7">
        <f t="shared" si="235"/>
        <v>0.7</v>
      </c>
      <c r="G1428" s="7">
        <f t="shared" si="235"/>
        <v>0</v>
      </c>
      <c r="H1428" s="43">
        <f t="shared" si="233"/>
        <v>0.7</v>
      </c>
      <c r="I1428" s="7">
        <f t="shared" si="235"/>
        <v>0</v>
      </c>
      <c r="J1428" s="43">
        <f t="shared" si="232"/>
        <v>0.7</v>
      </c>
    </row>
    <row r="1429" spans="1:10" ht="12.75">
      <c r="A1429" s="41" t="str">
        <f ca="1">IF(ISERROR(MATCH(E1429,Код_КВР,0)),"",INDIRECT(ADDRESS(MATCH(E1429,Код_КВР,0)+1,2,,,"КВР")))</f>
        <v>Расходы на выплаты персоналу муниципальных органов</v>
      </c>
      <c r="B1429" s="83" t="s">
        <v>402</v>
      </c>
      <c r="C1429" s="8" t="s">
        <v>234</v>
      </c>
      <c r="D1429" s="1" t="s">
        <v>237</v>
      </c>
      <c r="E1429" s="82">
        <v>120</v>
      </c>
      <c r="F1429" s="7">
        <f>'прил.5'!G59</f>
        <v>0.7</v>
      </c>
      <c r="G1429" s="7">
        <f>'прил.5'!H59</f>
        <v>0</v>
      </c>
      <c r="H1429" s="43">
        <f t="shared" si="233"/>
        <v>0.7</v>
      </c>
      <c r="I1429" s="7">
        <f>'прил.5'!J59</f>
        <v>0</v>
      </c>
      <c r="J1429" s="43">
        <f t="shared" si="232"/>
        <v>0.7</v>
      </c>
    </row>
    <row r="1430" spans="1:10" ht="99">
      <c r="A1430" s="41" t="str">
        <f ca="1">IF(ISERROR(MATCH(B1430,Код_КЦСР,0)),"",INDIRECT(ADDRESS(MATCH(B1430,Код_КЦСР,0)+1,2,,,"КЦСР")))</f>
        <v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городского округа «город Череповец» отдельными государственными полномочиями в сфере труда» за счет субвенций из областного бюджета</v>
      </c>
      <c r="B1430" s="83" t="s">
        <v>427</v>
      </c>
      <c r="C1430" s="8"/>
      <c r="D1430" s="1"/>
      <c r="E1430" s="82"/>
      <c r="F1430" s="7">
        <f>F1431</f>
        <v>902.7</v>
      </c>
      <c r="G1430" s="7">
        <f>G1431</f>
        <v>0</v>
      </c>
      <c r="H1430" s="43">
        <f t="shared" si="233"/>
        <v>902.7</v>
      </c>
      <c r="I1430" s="7">
        <f>I1431</f>
        <v>0</v>
      </c>
      <c r="J1430" s="43">
        <f t="shared" si="232"/>
        <v>902.7</v>
      </c>
    </row>
    <row r="1431" spans="1:10" ht="12.75">
      <c r="A1431" s="41" t="str">
        <f ca="1">IF(ISERROR(MATCH(C1431,Код_Раздел,0)),"",INDIRECT(ADDRESS(MATCH(C1431,Код_Раздел,0)+1,2,,,"Раздел")))</f>
        <v>Социальная политика</v>
      </c>
      <c r="B1431" s="83" t="s">
        <v>427</v>
      </c>
      <c r="C1431" s="8" t="s">
        <v>209</v>
      </c>
      <c r="D1431" s="1"/>
      <c r="E1431" s="82"/>
      <c r="F1431" s="7">
        <f>F1432</f>
        <v>902.7</v>
      </c>
      <c r="G1431" s="7">
        <f>G1432</f>
        <v>0</v>
      </c>
      <c r="H1431" s="43">
        <f t="shared" si="233"/>
        <v>902.7</v>
      </c>
      <c r="I1431" s="7">
        <f>I1432</f>
        <v>0</v>
      </c>
      <c r="J1431" s="43">
        <f t="shared" si="232"/>
        <v>902.7</v>
      </c>
    </row>
    <row r="1432" spans="1:10" ht="12.75">
      <c r="A1432" s="10" t="s">
        <v>210</v>
      </c>
      <c r="B1432" s="83" t="s">
        <v>427</v>
      </c>
      <c r="C1432" s="8" t="s">
        <v>209</v>
      </c>
      <c r="D1432" s="1" t="s">
        <v>238</v>
      </c>
      <c r="E1432" s="82"/>
      <c r="F1432" s="7">
        <f>F1433+F1435</f>
        <v>902.7</v>
      </c>
      <c r="G1432" s="7">
        <f>G1433+G1435</f>
        <v>0</v>
      </c>
      <c r="H1432" s="43">
        <f t="shared" si="233"/>
        <v>902.7</v>
      </c>
      <c r="I1432" s="7">
        <f>I1433+I1435</f>
        <v>0</v>
      </c>
      <c r="J1432" s="43">
        <f t="shared" si="232"/>
        <v>902.7</v>
      </c>
    </row>
    <row r="1433" spans="1:10" ht="33">
      <c r="A1433" s="41" t="str">
        <f ca="1">IF(ISERROR(MATCH(E1433,Код_КВР,0)),"",INDIRECT(ADDRESS(MATCH(E1433,Код_КВР,0)+1,2,,,"КВР")))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33" s="83" t="s">
        <v>427</v>
      </c>
      <c r="C1433" s="8" t="s">
        <v>209</v>
      </c>
      <c r="D1433" s="1" t="s">
        <v>238</v>
      </c>
      <c r="E1433" s="82">
        <v>100</v>
      </c>
      <c r="F1433" s="7">
        <f>F1434</f>
        <v>722.2</v>
      </c>
      <c r="G1433" s="7">
        <f>G1434</f>
        <v>0</v>
      </c>
      <c r="H1433" s="43">
        <f t="shared" si="233"/>
        <v>722.2</v>
      </c>
      <c r="I1433" s="7">
        <f>I1434</f>
        <v>0</v>
      </c>
      <c r="J1433" s="43">
        <f t="shared" si="232"/>
        <v>722.2</v>
      </c>
    </row>
    <row r="1434" spans="1:10" ht="12.75">
      <c r="A1434" s="41" t="str">
        <f ca="1">IF(ISERROR(MATCH(E1434,Код_КВР,0)),"",INDIRECT(ADDRESS(MATCH(E1434,Код_КВР,0)+1,2,,,"КВР")))</f>
        <v>Расходы на выплаты персоналу муниципальных органов</v>
      </c>
      <c r="B1434" s="83" t="s">
        <v>427</v>
      </c>
      <c r="C1434" s="8" t="s">
        <v>209</v>
      </c>
      <c r="D1434" s="1" t="s">
        <v>238</v>
      </c>
      <c r="E1434" s="82">
        <v>120</v>
      </c>
      <c r="F1434" s="7">
        <f>'прил.5'!G1246</f>
        <v>722.2</v>
      </c>
      <c r="G1434" s="7">
        <f>'прил.5'!H1246</f>
        <v>0</v>
      </c>
      <c r="H1434" s="43">
        <f t="shared" si="233"/>
        <v>722.2</v>
      </c>
      <c r="I1434" s="7">
        <f>'прил.5'!J1246</f>
        <v>0</v>
      </c>
      <c r="J1434" s="43">
        <f t="shared" si="232"/>
        <v>722.2</v>
      </c>
    </row>
    <row r="1435" spans="1:10" ht="12.75">
      <c r="A1435" s="41" t="str">
        <f ca="1">IF(ISERROR(MATCH(E1435,Код_КВР,0)),"",INDIRECT(ADDRESS(MATCH(E1435,Код_КВР,0)+1,2,,,"КВР")))</f>
        <v>Закупка товаров, работ и услуг для муниципальных нужд</v>
      </c>
      <c r="B1435" s="83" t="s">
        <v>427</v>
      </c>
      <c r="C1435" s="8" t="s">
        <v>209</v>
      </c>
      <c r="D1435" s="1" t="s">
        <v>238</v>
      </c>
      <c r="E1435" s="82">
        <v>200</v>
      </c>
      <c r="F1435" s="7">
        <f>F1436</f>
        <v>180.5</v>
      </c>
      <c r="G1435" s="7">
        <f>G1436</f>
        <v>0</v>
      </c>
      <c r="H1435" s="43">
        <f t="shared" si="233"/>
        <v>180.5</v>
      </c>
      <c r="I1435" s="7">
        <f>I1436</f>
        <v>0</v>
      </c>
      <c r="J1435" s="43">
        <f t="shared" si="232"/>
        <v>180.5</v>
      </c>
    </row>
    <row r="1436" spans="1:10" ht="33">
      <c r="A1436" s="41" t="str">
        <f ca="1">IF(ISERROR(MATCH(E1436,Код_КВР,0)),"",INDIRECT(ADDRESS(MATCH(E1436,Код_КВР,0)+1,2,,,"КВР")))</f>
        <v>Иные закупки товаров, работ и услуг для обеспечения муниципальных нужд</v>
      </c>
      <c r="B1436" s="83" t="s">
        <v>427</v>
      </c>
      <c r="C1436" s="8" t="s">
        <v>209</v>
      </c>
      <c r="D1436" s="1" t="s">
        <v>238</v>
      </c>
      <c r="E1436" s="82">
        <v>240</v>
      </c>
      <c r="F1436" s="7">
        <f>F1437</f>
        <v>180.5</v>
      </c>
      <c r="G1436" s="7">
        <f>G1437</f>
        <v>0</v>
      </c>
      <c r="H1436" s="43">
        <f t="shared" si="233"/>
        <v>180.5</v>
      </c>
      <c r="I1436" s="7">
        <f>I1437</f>
        <v>0</v>
      </c>
      <c r="J1436" s="43">
        <f t="shared" si="232"/>
        <v>180.5</v>
      </c>
    </row>
    <row r="1437" spans="1:10" ht="33">
      <c r="A1437" s="41" t="str">
        <f ca="1">IF(ISERROR(MATCH(E1437,Код_КВР,0)),"",INDIRECT(ADDRESS(MATCH(E1437,Код_КВР,0)+1,2,,,"КВР")))</f>
        <v xml:space="preserve">Прочая закупка товаров, работ и услуг для обеспечения муниципальных нужд         </v>
      </c>
      <c r="B1437" s="83" t="s">
        <v>427</v>
      </c>
      <c r="C1437" s="8" t="s">
        <v>209</v>
      </c>
      <c r="D1437" s="1" t="s">
        <v>238</v>
      </c>
      <c r="E1437" s="82">
        <v>244</v>
      </c>
      <c r="F1437" s="7">
        <f>'прил.5'!G1249</f>
        <v>180.5</v>
      </c>
      <c r="G1437" s="7">
        <f>'прил.5'!H1249</f>
        <v>0</v>
      </c>
      <c r="H1437" s="43">
        <f t="shared" si="233"/>
        <v>180.5</v>
      </c>
      <c r="I1437" s="7">
        <f>'прил.5'!J1249</f>
        <v>0</v>
      </c>
      <c r="J1437" s="43">
        <f t="shared" si="232"/>
        <v>180.5</v>
      </c>
    </row>
    <row r="1438" spans="1:10" ht="82.5">
      <c r="A1438" s="41" t="str">
        <f ca="1">IF(ISERROR(MATCH(B1438,Код_КЦСР,0)),"",INDIRECT(ADDRESS(MATCH(B1438,Код_КЦСР,0)+1,2,,,"КЦСР")))</f>
        <v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v>
      </c>
      <c r="B1438" s="83" t="s">
        <v>431</v>
      </c>
      <c r="C1438" s="8"/>
      <c r="D1438" s="1"/>
      <c r="E1438" s="82"/>
      <c r="F1438" s="7">
        <f>F1439</f>
        <v>1703.5</v>
      </c>
      <c r="G1438" s="7">
        <f>G1439</f>
        <v>0</v>
      </c>
      <c r="H1438" s="43">
        <f t="shared" si="233"/>
        <v>1703.5</v>
      </c>
      <c r="I1438" s="7">
        <f>I1439</f>
        <v>0</v>
      </c>
      <c r="J1438" s="43">
        <f t="shared" si="232"/>
        <v>1703.5</v>
      </c>
    </row>
    <row r="1439" spans="1:10" ht="12.75">
      <c r="A1439" s="41" t="str">
        <f ca="1">IF(ISERROR(MATCH(C1439,Код_Раздел,0)),"",INDIRECT(ADDRESS(MATCH(C1439,Код_Раздел,0)+1,2,,,"Раздел")))</f>
        <v>Охрана окружающей среды</v>
      </c>
      <c r="B1439" s="83" t="s">
        <v>431</v>
      </c>
      <c r="C1439" s="8" t="s">
        <v>238</v>
      </c>
      <c r="D1439" s="1"/>
      <c r="E1439" s="82"/>
      <c r="F1439" s="7">
        <f>F1440</f>
        <v>1703.5</v>
      </c>
      <c r="G1439" s="7">
        <f>G1440</f>
        <v>0</v>
      </c>
      <c r="H1439" s="43">
        <f t="shared" si="233"/>
        <v>1703.5</v>
      </c>
      <c r="I1439" s="7">
        <f>I1440</f>
        <v>0</v>
      </c>
      <c r="J1439" s="43">
        <f t="shared" si="232"/>
        <v>1703.5</v>
      </c>
    </row>
    <row r="1440" spans="1:10" ht="33">
      <c r="A1440" s="41" t="s">
        <v>181</v>
      </c>
      <c r="B1440" s="83" t="s">
        <v>431</v>
      </c>
      <c r="C1440" s="8" t="s">
        <v>238</v>
      </c>
      <c r="D1440" s="1" t="s">
        <v>236</v>
      </c>
      <c r="E1440" s="82"/>
      <c r="F1440" s="7">
        <f>F1441+F1443</f>
        <v>1703.5</v>
      </c>
      <c r="G1440" s="7">
        <f>G1441+G1443</f>
        <v>0</v>
      </c>
      <c r="H1440" s="43">
        <f t="shared" si="233"/>
        <v>1703.5</v>
      </c>
      <c r="I1440" s="7">
        <f>I1441+I1443</f>
        <v>0</v>
      </c>
      <c r="J1440" s="43">
        <f t="shared" si="232"/>
        <v>1703.5</v>
      </c>
    </row>
    <row r="1441" spans="1:10" ht="33">
      <c r="A1441" s="41" t="str">
        <f ca="1">IF(ISERROR(MATCH(E1441,Код_КВР,0)),"",INDIRECT(ADDRESS(MATCH(E1441,Код_КВР,0)+1,2,,,"КВР")))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41" s="83" t="s">
        <v>431</v>
      </c>
      <c r="C1441" s="8" t="s">
        <v>238</v>
      </c>
      <c r="D1441" s="1" t="s">
        <v>236</v>
      </c>
      <c r="E1441" s="82">
        <v>100</v>
      </c>
      <c r="F1441" s="7">
        <f>F1442</f>
        <v>1653.5</v>
      </c>
      <c r="G1441" s="7">
        <f>G1442</f>
        <v>0</v>
      </c>
      <c r="H1441" s="43">
        <f t="shared" si="233"/>
        <v>1653.5</v>
      </c>
      <c r="I1441" s="7">
        <f>I1442</f>
        <v>0</v>
      </c>
      <c r="J1441" s="43">
        <f t="shared" si="232"/>
        <v>1653.5</v>
      </c>
    </row>
    <row r="1442" spans="1:10" ht="12.75">
      <c r="A1442" s="41" t="str">
        <f ca="1">IF(ISERROR(MATCH(E1442,Код_КВР,0)),"",INDIRECT(ADDRESS(MATCH(E1442,Код_КВР,0)+1,2,,,"КВР")))</f>
        <v>Расходы на выплаты персоналу муниципальных органов</v>
      </c>
      <c r="B1442" s="83" t="s">
        <v>431</v>
      </c>
      <c r="C1442" s="8" t="s">
        <v>238</v>
      </c>
      <c r="D1442" s="1" t="s">
        <v>236</v>
      </c>
      <c r="E1442" s="82">
        <v>120</v>
      </c>
      <c r="F1442" s="7">
        <f>'прил.5'!G1413</f>
        <v>1653.5</v>
      </c>
      <c r="G1442" s="7">
        <f>'прил.5'!H1413</f>
        <v>0</v>
      </c>
      <c r="H1442" s="43">
        <f t="shared" si="233"/>
        <v>1653.5</v>
      </c>
      <c r="I1442" s="7">
        <f>'прил.5'!J1413</f>
        <v>0</v>
      </c>
      <c r="J1442" s="43">
        <f t="shared" si="232"/>
        <v>1653.5</v>
      </c>
    </row>
    <row r="1443" spans="1:10" ht="12.75">
      <c r="A1443" s="41" t="str">
        <f ca="1">IF(ISERROR(MATCH(E1443,Код_КВР,0)),"",INDIRECT(ADDRESS(MATCH(E1443,Код_КВР,0)+1,2,,,"КВР")))</f>
        <v>Закупка товаров, работ и услуг для муниципальных нужд</v>
      </c>
      <c r="B1443" s="83" t="s">
        <v>431</v>
      </c>
      <c r="C1443" s="8" t="s">
        <v>238</v>
      </c>
      <c r="D1443" s="1" t="s">
        <v>236</v>
      </c>
      <c r="E1443" s="82">
        <v>200</v>
      </c>
      <c r="F1443" s="7">
        <f>F1444</f>
        <v>50</v>
      </c>
      <c r="G1443" s="7">
        <f>G1444</f>
        <v>0</v>
      </c>
      <c r="H1443" s="43">
        <f t="shared" si="233"/>
        <v>50</v>
      </c>
      <c r="I1443" s="7">
        <f>I1444</f>
        <v>0</v>
      </c>
      <c r="J1443" s="43">
        <f t="shared" si="232"/>
        <v>50</v>
      </c>
    </row>
    <row r="1444" spans="1:10" ht="33">
      <c r="A1444" s="41" t="str">
        <f ca="1">IF(ISERROR(MATCH(E1444,Код_КВР,0)),"",INDIRECT(ADDRESS(MATCH(E1444,Код_КВР,0)+1,2,,,"КВР")))</f>
        <v>Иные закупки товаров, работ и услуг для обеспечения муниципальных нужд</v>
      </c>
      <c r="B1444" s="83" t="s">
        <v>431</v>
      </c>
      <c r="C1444" s="8" t="s">
        <v>238</v>
      </c>
      <c r="D1444" s="1" t="s">
        <v>236</v>
      </c>
      <c r="E1444" s="82">
        <v>240</v>
      </c>
      <c r="F1444" s="7">
        <f>F1445</f>
        <v>50</v>
      </c>
      <c r="G1444" s="7">
        <f>G1445</f>
        <v>0</v>
      </c>
      <c r="H1444" s="43">
        <f t="shared" si="233"/>
        <v>50</v>
      </c>
      <c r="I1444" s="7">
        <f>I1445</f>
        <v>0</v>
      </c>
      <c r="J1444" s="43">
        <f t="shared" si="232"/>
        <v>50</v>
      </c>
    </row>
    <row r="1445" spans="1:10" ht="33">
      <c r="A1445" s="41" t="str">
        <f ca="1">IF(ISERROR(MATCH(E1445,Код_КВР,0)),"",INDIRECT(ADDRESS(MATCH(E1445,Код_КВР,0)+1,2,,,"КВР")))</f>
        <v xml:space="preserve">Прочая закупка товаров, работ и услуг для обеспечения муниципальных нужд         </v>
      </c>
      <c r="B1445" s="83" t="s">
        <v>431</v>
      </c>
      <c r="C1445" s="8" t="s">
        <v>238</v>
      </c>
      <c r="D1445" s="1" t="s">
        <v>236</v>
      </c>
      <c r="E1445" s="82">
        <v>244</v>
      </c>
      <c r="F1445" s="7">
        <f>'прил.5'!G1416</f>
        <v>50</v>
      </c>
      <c r="G1445" s="7">
        <f>'прил.5'!H1416</f>
        <v>0</v>
      </c>
      <c r="H1445" s="43">
        <f t="shared" si="233"/>
        <v>50</v>
      </c>
      <c r="I1445" s="7">
        <f>'прил.5'!J1416</f>
        <v>0</v>
      </c>
      <c r="J1445" s="43">
        <f t="shared" si="232"/>
        <v>50</v>
      </c>
    </row>
    <row r="1446" spans="1:10" ht="99">
      <c r="A1446" s="41" t="str">
        <f ca="1">IF(ISERROR(MATCH(B1446,Код_КЦСР,0)),"",INDIRECT(ADDRESS(MATCH(B1446,Код_КЦСР,0)+1,2,,,"КЦСР")))</f>
        <v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v>
      </c>
      <c r="B1446" s="83" t="s">
        <v>404</v>
      </c>
      <c r="C1446" s="8"/>
      <c r="D1446" s="1"/>
      <c r="E1446" s="82"/>
      <c r="F1446" s="7">
        <f aca="true" t="shared" si="236" ref="F1446:I1449">F1447</f>
        <v>341.6</v>
      </c>
      <c r="G1446" s="7">
        <f t="shared" si="236"/>
        <v>0</v>
      </c>
      <c r="H1446" s="43">
        <f t="shared" si="233"/>
        <v>341.6</v>
      </c>
      <c r="I1446" s="7">
        <f t="shared" si="236"/>
        <v>0</v>
      </c>
      <c r="J1446" s="43">
        <f t="shared" si="232"/>
        <v>341.6</v>
      </c>
    </row>
    <row r="1447" spans="1:10" ht="12.75">
      <c r="A1447" s="41" t="str">
        <f ca="1">IF(ISERROR(MATCH(C1447,Код_Раздел,0)),"",INDIRECT(ADDRESS(MATCH(C1447,Код_Раздел,0)+1,2,,,"Раздел")))</f>
        <v>Общегосударственные  вопросы</v>
      </c>
      <c r="B1447" s="83" t="s">
        <v>404</v>
      </c>
      <c r="C1447" s="8" t="s">
        <v>234</v>
      </c>
      <c r="D1447" s="1"/>
      <c r="E1447" s="82"/>
      <c r="F1447" s="7">
        <f t="shared" si="236"/>
        <v>341.6</v>
      </c>
      <c r="G1447" s="7">
        <f t="shared" si="236"/>
        <v>0</v>
      </c>
      <c r="H1447" s="43">
        <f t="shared" si="233"/>
        <v>341.6</v>
      </c>
      <c r="I1447" s="7">
        <f t="shared" si="236"/>
        <v>0</v>
      </c>
      <c r="J1447" s="43">
        <f t="shared" si="232"/>
        <v>341.6</v>
      </c>
    </row>
    <row r="1448" spans="1:10" ht="49.5">
      <c r="A1448" s="11" t="s">
        <v>256</v>
      </c>
      <c r="B1448" s="83" t="s">
        <v>404</v>
      </c>
      <c r="C1448" s="8" t="s">
        <v>234</v>
      </c>
      <c r="D1448" s="1" t="s">
        <v>237</v>
      </c>
      <c r="E1448" s="82"/>
      <c r="F1448" s="7">
        <f t="shared" si="236"/>
        <v>341.6</v>
      </c>
      <c r="G1448" s="7">
        <f t="shared" si="236"/>
        <v>0</v>
      </c>
      <c r="H1448" s="43">
        <f t="shared" si="233"/>
        <v>341.6</v>
      </c>
      <c r="I1448" s="7">
        <f t="shared" si="236"/>
        <v>0</v>
      </c>
      <c r="J1448" s="43">
        <f t="shared" si="232"/>
        <v>341.6</v>
      </c>
    </row>
    <row r="1449" spans="1:10" ht="33">
      <c r="A1449" s="41" t="str">
        <f ca="1">IF(ISERROR(MATCH(E1449,Код_КВР,0)),"",INDIRECT(ADDRESS(MATCH(E1449,Код_КВР,0)+1,2,,,"КВР")))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49" s="83" t="s">
        <v>404</v>
      </c>
      <c r="C1449" s="8" t="s">
        <v>234</v>
      </c>
      <c r="D1449" s="1" t="s">
        <v>237</v>
      </c>
      <c r="E1449" s="82">
        <v>100</v>
      </c>
      <c r="F1449" s="7">
        <f t="shared" si="236"/>
        <v>341.6</v>
      </c>
      <c r="G1449" s="7">
        <f t="shared" si="236"/>
        <v>0</v>
      </c>
      <c r="H1449" s="43">
        <f t="shared" si="233"/>
        <v>341.6</v>
      </c>
      <c r="I1449" s="7">
        <f t="shared" si="236"/>
        <v>0</v>
      </c>
      <c r="J1449" s="43">
        <f t="shared" si="232"/>
        <v>341.6</v>
      </c>
    </row>
    <row r="1450" spans="1:10" ht="12.75">
      <c r="A1450" s="41" t="str">
        <f ca="1">IF(ISERROR(MATCH(E1450,Код_КВР,0)),"",INDIRECT(ADDRESS(MATCH(E1450,Код_КВР,0)+1,2,,,"КВР")))</f>
        <v>Расходы на выплаты персоналу муниципальных органов</v>
      </c>
      <c r="B1450" s="83" t="s">
        <v>404</v>
      </c>
      <c r="C1450" s="8" t="s">
        <v>234</v>
      </c>
      <c r="D1450" s="1" t="s">
        <v>237</v>
      </c>
      <c r="E1450" s="82">
        <v>120</v>
      </c>
      <c r="F1450" s="7">
        <f>'прил.5'!G62</f>
        <v>341.6</v>
      </c>
      <c r="G1450" s="7">
        <f>'прил.5'!H62</f>
        <v>0</v>
      </c>
      <c r="H1450" s="43">
        <f t="shared" si="233"/>
        <v>341.6</v>
      </c>
      <c r="I1450" s="7">
        <f>'прил.5'!J62</f>
        <v>0</v>
      </c>
      <c r="J1450" s="43">
        <f t="shared" si="232"/>
        <v>341.6</v>
      </c>
    </row>
    <row r="1451" spans="1:10" ht="115.5">
      <c r="A1451" s="41" t="str">
        <f ca="1">IF(ISERROR(MATCH(B1451,Код_КЦСР,0)),"",INDIRECT(ADDRESS(MATCH(B1451,Код_КЦСР,0)+1,2,,,"КЦСР")))</f>
        <v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v>
      </c>
      <c r="B1451" s="83" t="s">
        <v>416</v>
      </c>
      <c r="C1451" s="8"/>
      <c r="D1451" s="1"/>
      <c r="E1451" s="82"/>
      <c r="F1451" s="7">
        <f aca="true" t="shared" si="237" ref="F1451:I1454">F1452</f>
        <v>247.7</v>
      </c>
      <c r="G1451" s="7">
        <f t="shared" si="237"/>
        <v>0</v>
      </c>
      <c r="H1451" s="43">
        <f t="shared" si="233"/>
        <v>247.7</v>
      </c>
      <c r="I1451" s="7">
        <f t="shared" si="237"/>
        <v>0</v>
      </c>
      <c r="J1451" s="43">
        <f t="shared" si="232"/>
        <v>247.7</v>
      </c>
    </row>
    <row r="1452" spans="1:10" ht="12.75">
      <c r="A1452" s="41" t="str">
        <f ca="1">IF(ISERROR(MATCH(C1452,Код_Раздел,0)),"",INDIRECT(ADDRESS(MATCH(C1452,Код_Раздел,0)+1,2,,,"Раздел")))</f>
        <v>Общегосударственные  вопросы</v>
      </c>
      <c r="B1452" s="83" t="s">
        <v>416</v>
      </c>
      <c r="C1452" s="8" t="s">
        <v>234</v>
      </c>
      <c r="D1452" s="1"/>
      <c r="E1452" s="82"/>
      <c r="F1452" s="7">
        <f t="shared" si="237"/>
        <v>247.7</v>
      </c>
      <c r="G1452" s="7">
        <f t="shared" si="237"/>
        <v>0</v>
      </c>
      <c r="H1452" s="43">
        <f t="shared" si="233"/>
        <v>247.7</v>
      </c>
      <c r="I1452" s="7">
        <f t="shared" si="237"/>
        <v>0</v>
      </c>
      <c r="J1452" s="43">
        <f t="shared" si="232"/>
        <v>247.7</v>
      </c>
    </row>
    <row r="1453" spans="1:10" ht="33">
      <c r="A1453" s="10" t="s">
        <v>186</v>
      </c>
      <c r="B1453" s="83" t="s">
        <v>416</v>
      </c>
      <c r="C1453" s="8" t="s">
        <v>234</v>
      </c>
      <c r="D1453" s="1" t="s">
        <v>238</v>
      </c>
      <c r="E1453" s="82"/>
      <c r="F1453" s="7">
        <f t="shared" si="237"/>
        <v>247.7</v>
      </c>
      <c r="G1453" s="7">
        <f t="shared" si="237"/>
        <v>0</v>
      </c>
      <c r="H1453" s="43">
        <f t="shared" si="233"/>
        <v>247.7</v>
      </c>
      <c r="I1453" s="7">
        <f t="shared" si="237"/>
        <v>0</v>
      </c>
      <c r="J1453" s="43">
        <f t="shared" si="232"/>
        <v>247.7</v>
      </c>
    </row>
    <row r="1454" spans="1:10" ht="33">
      <c r="A1454" s="41" t="str">
        <f ca="1">IF(ISERROR(MATCH(E1454,Код_КВР,0)),"",INDIRECT(ADDRESS(MATCH(E1454,Код_КВР,0)+1,2,,,"КВР")))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54" s="83" t="s">
        <v>416</v>
      </c>
      <c r="C1454" s="8" t="s">
        <v>234</v>
      </c>
      <c r="D1454" s="1" t="s">
        <v>238</v>
      </c>
      <c r="E1454" s="82">
        <v>100</v>
      </c>
      <c r="F1454" s="7">
        <f t="shared" si="237"/>
        <v>247.7</v>
      </c>
      <c r="G1454" s="7">
        <f t="shared" si="237"/>
        <v>0</v>
      </c>
      <c r="H1454" s="43">
        <f t="shared" si="233"/>
        <v>247.7</v>
      </c>
      <c r="I1454" s="7">
        <f t="shared" si="237"/>
        <v>0</v>
      </c>
      <c r="J1454" s="43">
        <f t="shared" si="232"/>
        <v>247.7</v>
      </c>
    </row>
    <row r="1455" spans="1:10" ht="12.75">
      <c r="A1455" s="41" t="str">
        <f ca="1">IF(ISERROR(MATCH(E1455,Код_КВР,0)),"",INDIRECT(ADDRESS(MATCH(E1455,Код_КВР,0)+1,2,,,"КВР")))</f>
        <v>Расходы на выплаты персоналу муниципальных органов</v>
      </c>
      <c r="B1455" s="83" t="s">
        <v>416</v>
      </c>
      <c r="C1455" s="8" t="s">
        <v>234</v>
      </c>
      <c r="D1455" s="1" t="s">
        <v>238</v>
      </c>
      <c r="E1455" s="82">
        <v>120</v>
      </c>
      <c r="F1455" s="7">
        <f>'прил.5'!G780</f>
        <v>247.7</v>
      </c>
      <c r="G1455" s="7">
        <f>'прил.5'!H780</f>
        <v>0</v>
      </c>
      <c r="H1455" s="43">
        <f t="shared" si="233"/>
        <v>247.7</v>
      </c>
      <c r="I1455" s="7">
        <f>'прил.5'!J780</f>
        <v>0</v>
      </c>
      <c r="J1455" s="43">
        <f t="shared" si="232"/>
        <v>247.7</v>
      </c>
    </row>
    <row r="1456" spans="1:10" ht="154.5" customHeight="1">
      <c r="A1456" s="41" t="str">
        <f ca="1">IF(ISERROR(MATCH(B1456,Код_КЦСР,0)),"",INDIRECT(ADDRESS(MATCH(B1456,Код_КЦСР,0)+1,2,,,"КЦСР")))</f>
        <v>Осуществление отдельных государственных полномочий по защите прав граждан-участников долевого строительства в соответствии с законом области от 6 мая 2013 года № 3033-ОЗ «О наделении органов местного самоуправления отдельными государственными полномочиями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области» за счет субвенций из областного бюджета</v>
      </c>
      <c r="B1456" s="83" t="s">
        <v>445</v>
      </c>
      <c r="C1456" s="8"/>
      <c r="D1456" s="1"/>
      <c r="E1456" s="82"/>
      <c r="F1456" s="7">
        <f aca="true" t="shared" si="238" ref="F1456:I1459">F1457</f>
        <v>112.3</v>
      </c>
      <c r="G1456" s="7">
        <f t="shared" si="238"/>
        <v>0</v>
      </c>
      <c r="H1456" s="43">
        <f t="shared" si="233"/>
        <v>112.3</v>
      </c>
      <c r="I1456" s="7">
        <f t="shared" si="238"/>
        <v>0</v>
      </c>
      <c r="J1456" s="43">
        <f t="shared" si="232"/>
        <v>112.3</v>
      </c>
    </row>
    <row r="1457" spans="1:10" ht="12.75">
      <c r="A1457" s="41" t="str">
        <f ca="1">IF(ISERROR(MATCH(C1457,Код_Раздел,0)),"",INDIRECT(ADDRESS(MATCH(C1457,Код_Раздел,0)+1,2,,,"Раздел")))</f>
        <v>Национальная экономика</v>
      </c>
      <c r="B1457" s="83" t="s">
        <v>445</v>
      </c>
      <c r="C1457" s="8" t="s">
        <v>237</v>
      </c>
      <c r="D1457" s="1"/>
      <c r="E1457" s="82"/>
      <c r="F1457" s="7">
        <f t="shared" si="238"/>
        <v>112.3</v>
      </c>
      <c r="G1457" s="7">
        <f t="shared" si="238"/>
        <v>0</v>
      </c>
      <c r="H1457" s="43">
        <f t="shared" si="233"/>
        <v>112.3</v>
      </c>
      <c r="I1457" s="7">
        <f t="shared" si="238"/>
        <v>0</v>
      </c>
      <c r="J1457" s="43">
        <f t="shared" si="232"/>
        <v>112.3</v>
      </c>
    </row>
    <row r="1458" spans="1:10" ht="12.75">
      <c r="A1458" s="10" t="s">
        <v>244</v>
      </c>
      <c r="B1458" s="83" t="s">
        <v>445</v>
      </c>
      <c r="C1458" s="8" t="s">
        <v>237</v>
      </c>
      <c r="D1458" s="1" t="s">
        <v>217</v>
      </c>
      <c r="E1458" s="82"/>
      <c r="F1458" s="7">
        <f t="shared" si="238"/>
        <v>112.3</v>
      </c>
      <c r="G1458" s="7">
        <f t="shared" si="238"/>
        <v>0</v>
      </c>
      <c r="H1458" s="43">
        <f t="shared" si="233"/>
        <v>112.3</v>
      </c>
      <c r="I1458" s="7">
        <f t="shared" si="238"/>
        <v>0</v>
      </c>
      <c r="J1458" s="43">
        <f t="shared" si="232"/>
        <v>112.3</v>
      </c>
    </row>
    <row r="1459" spans="1:10" ht="33">
      <c r="A1459" s="41" t="str">
        <f ca="1">IF(ISERROR(MATCH(E1459,Код_КВР,0)),"",INDIRECT(ADDRESS(MATCH(E1459,Код_КВР,0)+1,2,,,"КВР")))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59" s="83" t="s">
        <v>445</v>
      </c>
      <c r="C1459" s="8" t="s">
        <v>237</v>
      </c>
      <c r="D1459" s="1" t="s">
        <v>217</v>
      </c>
      <c r="E1459" s="82">
        <v>100</v>
      </c>
      <c r="F1459" s="7">
        <f t="shared" si="238"/>
        <v>112.3</v>
      </c>
      <c r="G1459" s="7">
        <f t="shared" si="238"/>
        <v>0</v>
      </c>
      <c r="H1459" s="43">
        <f t="shared" si="233"/>
        <v>112.3</v>
      </c>
      <c r="I1459" s="7">
        <f t="shared" si="238"/>
        <v>0</v>
      </c>
      <c r="J1459" s="43">
        <f t="shared" si="232"/>
        <v>112.3</v>
      </c>
    </row>
    <row r="1460" spans="1:10" ht="12.75">
      <c r="A1460" s="41" t="str">
        <f ca="1">IF(ISERROR(MATCH(E1460,Код_КВР,0)),"",INDIRECT(ADDRESS(MATCH(E1460,Код_КВР,0)+1,2,,,"КВР")))</f>
        <v>Расходы на выплаты персоналу муниципальных органов</v>
      </c>
      <c r="B1460" s="83" t="s">
        <v>445</v>
      </c>
      <c r="C1460" s="8" t="s">
        <v>237</v>
      </c>
      <c r="D1460" s="1" t="s">
        <v>217</v>
      </c>
      <c r="E1460" s="82">
        <v>120</v>
      </c>
      <c r="F1460" s="7">
        <f>'прил.5'!G1322</f>
        <v>112.3</v>
      </c>
      <c r="G1460" s="7">
        <f>'прил.5'!H1322</f>
        <v>0</v>
      </c>
      <c r="H1460" s="43">
        <f t="shared" si="233"/>
        <v>112.3</v>
      </c>
      <c r="I1460" s="7">
        <f>'прил.5'!J1322</f>
        <v>0</v>
      </c>
      <c r="J1460" s="43">
        <f t="shared" si="232"/>
        <v>112.3</v>
      </c>
    </row>
    <row r="1461" spans="1:10" ht="12.75">
      <c r="A1461" s="41" t="str">
        <f ca="1">IF(ISERROR(MATCH(B1461,Код_КЦСР,0)),"",INDIRECT(ADDRESS(MATCH(B1461,Код_КЦСР,0)+1,2,,,"КЦСР")))</f>
        <v>Резервные фонды</v>
      </c>
      <c r="B1461" s="83" t="s">
        <v>466</v>
      </c>
      <c r="C1461" s="8"/>
      <c r="D1461" s="1"/>
      <c r="E1461" s="82"/>
      <c r="F1461" s="7">
        <f aca="true" t="shared" si="239" ref="F1461:I1465">F1462</f>
        <v>69251.3</v>
      </c>
      <c r="G1461" s="7">
        <f t="shared" si="239"/>
        <v>-9691.9</v>
      </c>
      <c r="H1461" s="43">
        <f t="shared" si="233"/>
        <v>59559.4</v>
      </c>
      <c r="I1461" s="7">
        <f t="shared" si="239"/>
        <v>-630.1</v>
      </c>
      <c r="J1461" s="43">
        <f t="shared" si="232"/>
        <v>58929.3</v>
      </c>
    </row>
    <row r="1462" spans="1:10" ht="12.75">
      <c r="A1462" s="41" t="str">
        <f ca="1">IF(ISERROR(MATCH(B1462,Код_КЦСР,0)),"",INDIRECT(ADDRESS(MATCH(B1462,Код_КЦСР,0)+1,2,,,"КЦСР")))</f>
        <v>Резервные фонды мэрии города</v>
      </c>
      <c r="B1462" s="83" t="s">
        <v>467</v>
      </c>
      <c r="C1462" s="8"/>
      <c r="D1462" s="1"/>
      <c r="E1462" s="82"/>
      <c r="F1462" s="7">
        <f t="shared" si="239"/>
        <v>69251.3</v>
      </c>
      <c r="G1462" s="7">
        <f t="shared" si="239"/>
        <v>-9691.9</v>
      </c>
      <c r="H1462" s="43">
        <f t="shared" si="233"/>
        <v>59559.4</v>
      </c>
      <c r="I1462" s="7">
        <f t="shared" si="239"/>
        <v>-630.1</v>
      </c>
      <c r="J1462" s="43">
        <f t="shared" si="232"/>
        <v>58929.3</v>
      </c>
    </row>
    <row r="1463" spans="1:10" ht="12.75">
      <c r="A1463" s="41" t="str">
        <f ca="1">IF(ISERROR(MATCH(C1463,Код_Раздел,0)),"",INDIRECT(ADDRESS(MATCH(C1463,Код_Раздел,0)+1,2,,,"Раздел")))</f>
        <v>Общегосударственные  вопросы</v>
      </c>
      <c r="B1463" s="83" t="s">
        <v>467</v>
      </c>
      <c r="C1463" s="8" t="s">
        <v>234</v>
      </c>
      <c r="D1463" s="1"/>
      <c r="E1463" s="82"/>
      <c r="F1463" s="7">
        <f t="shared" si="239"/>
        <v>69251.3</v>
      </c>
      <c r="G1463" s="7">
        <f t="shared" si="239"/>
        <v>-9691.9</v>
      </c>
      <c r="H1463" s="43">
        <f t="shared" si="233"/>
        <v>59559.4</v>
      </c>
      <c r="I1463" s="7">
        <f t="shared" si="239"/>
        <v>-630.1</v>
      </c>
      <c r="J1463" s="43">
        <f t="shared" si="232"/>
        <v>58929.3</v>
      </c>
    </row>
    <row r="1464" spans="1:10" ht="12.75">
      <c r="A1464" s="10" t="s">
        <v>221</v>
      </c>
      <c r="B1464" s="83" t="s">
        <v>467</v>
      </c>
      <c r="C1464" s="8" t="s">
        <v>234</v>
      </c>
      <c r="D1464" s="1" t="s">
        <v>245</v>
      </c>
      <c r="E1464" s="82"/>
      <c r="F1464" s="7">
        <f t="shared" si="239"/>
        <v>69251.3</v>
      </c>
      <c r="G1464" s="7">
        <f t="shared" si="239"/>
        <v>-9691.9</v>
      </c>
      <c r="H1464" s="43">
        <f t="shared" si="233"/>
        <v>59559.4</v>
      </c>
      <c r="I1464" s="7">
        <f t="shared" si="239"/>
        <v>-630.1</v>
      </c>
      <c r="J1464" s="43">
        <f t="shared" si="232"/>
        <v>58929.3</v>
      </c>
    </row>
    <row r="1465" spans="1:10" ht="12.75">
      <c r="A1465" s="41" t="str">
        <f ca="1">IF(ISERROR(MATCH(E1465,Код_КВР,0)),"",INDIRECT(ADDRESS(MATCH(E1465,Код_КВР,0)+1,2,,,"КВР")))</f>
        <v>Иные бюджетные ассигнования</v>
      </c>
      <c r="B1465" s="83" t="s">
        <v>467</v>
      </c>
      <c r="C1465" s="8" t="s">
        <v>234</v>
      </c>
      <c r="D1465" s="1" t="s">
        <v>245</v>
      </c>
      <c r="E1465" s="82">
        <v>800</v>
      </c>
      <c r="F1465" s="7">
        <f t="shared" si="239"/>
        <v>69251.3</v>
      </c>
      <c r="G1465" s="7">
        <f t="shared" si="239"/>
        <v>-9691.9</v>
      </c>
      <c r="H1465" s="43">
        <f t="shared" si="233"/>
        <v>59559.4</v>
      </c>
      <c r="I1465" s="7">
        <f t="shared" si="239"/>
        <v>-630.1</v>
      </c>
      <c r="J1465" s="43">
        <f t="shared" si="232"/>
        <v>58929.3</v>
      </c>
    </row>
    <row r="1466" spans="1:10" ht="12.75">
      <c r="A1466" s="41" t="str">
        <f ca="1">IF(ISERROR(MATCH(E1466,Код_КВР,0)),"",INDIRECT(ADDRESS(MATCH(E1466,Код_КВР,0)+1,2,,,"КВР")))</f>
        <v>Резервные средства</v>
      </c>
      <c r="B1466" s="83" t="s">
        <v>467</v>
      </c>
      <c r="C1466" s="8" t="s">
        <v>234</v>
      </c>
      <c r="D1466" s="1" t="s">
        <v>245</v>
      </c>
      <c r="E1466" s="82">
        <v>870</v>
      </c>
      <c r="F1466" s="7">
        <f>'прил.5'!G787</f>
        <v>69251.3</v>
      </c>
      <c r="G1466" s="7">
        <f>'прил.5'!H787</f>
        <v>-9691.9</v>
      </c>
      <c r="H1466" s="43">
        <f t="shared" si="233"/>
        <v>59559.4</v>
      </c>
      <c r="I1466" s="7">
        <f>'прил.5'!J787</f>
        <v>-630.1</v>
      </c>
      <c r="J1466" s="43">
        <f t="shared" si="232"/>
        <v>58929.3</v>
      </c>
    </row>
    <row r="1467" spans="1:10" ht="49.5">
      <c r="A1467" s="41" t="str">
        <f ca="1">IF(ISERROR(MATCH(B1467,Код_КЦСР,0)),"",INDIRECT(ADDRESS(MATCH(B1467,Код_КЦСР,0)+1,2,,,"КЦСР")))</f>
        <v>Возмещение затрат по организации работ, связанных с уборкой улично-дорожной сети предприятиями жилищно-коммунального хозяйства города</v>
      </c>
      <c r="B1467" s="77" t="s">
        <v>468</v>
      </c>
      <c r="C1467" s="8"/>
      <c r="D1467" s="1"/>
      <c r="E1467" s="82"/>
      <c r="F1467" s="7">
        <f aca="true" t="shared" si="240" ref="F1467:I1470">F1468</f>
        <v>35000</v>
      </c>
      <c r="G1467" s="7">
        <f t="shared" si="240"/>
        <v>0</v>
      </c>
      <c r="H1467" s="43">
        <f t="shared" si="233"/>
        <v>35000</v>
      </c>
      <c r="I1467" s="7">
        <f t="shared" si="240"/>
        <v>0</v>
      </c>
      <c r="J1467" s="43">
        <f t="shared" si="232"/>
        <v>35000</v>
      </c>
    </row>
    <row r="1468" spans="1:10" ht="12.75">
      <c r="A1468" s="41" t="str">
        <f ca="1">IF(ISERROR(MATCH(C1468,Код_Раздел,0)),"",INDIRECT(ADDRESS(MATCH(C1468,Код_Раздел,0)+1,2,,,"Раздел")))</f>
        <v>Национальная экономика</v>
      </c>
      <c r="B1468" s="77" t="s">
        <v>468</v>
      </c>
      <c r="C1468" s="8" t="s">
        <v>237</v>
      </c>
      <c r="D1468" s="1"/>
      <c r="E1468" s="82"/>
      <c r="F1468" s="7">
        <f t="shared" si="240"/>
        <v>35000</v>
      </c>
      <c r="G1468" s="7">
        <f t="shared" si="240"/>
        <v>0</v>
      </c>
      <c r="H1468" s="43">
        <f t="shared" si="233"/>
        <v>35000</v>
      </c>
      <c r="I1468" s="7">
        <f t="shared" si="240"/>
        <v>0</v>
      </c>
      <c r="J1468" s="43">
        <f t="shared" si="232"/>
        <v>35000</v>
      </c>
    </row>
    <row r="1469" spans="1:10" ht="12.75">
      <c r="A1469" s="12" t="s">
        <v>201</v>
      </c>
      <c r="B1469" s="77" t="s">
        <v>468</v>
      </c>
      <c r="C1469" s="8" t="s">
        <v>237</v>
      </c>
      <c r="D1469" s="1" t="s">
        <v>240</v>
      </c>
      <c r="E1469" s="82"/>
      <c r="F1469" s="7">
        <f t="shared" si="240"/>
        <v>35000</v>
      </c>
      <c r="G1469" s="7">
        <f t="shared" si="240"/>
        <v>0</v>
      </c>
      <c r="H1469" s="43">
        <f t="shared" si="233"/>
        <v>35000</v>
      </c>
      <c r="I1469" s="7">
        <f t="shared" si="240"/>
        <v>0</v>
      </c>
      <c r="J1469" s="43">
        <f t="shared" si="232"/>
        <v>35000</v>
      </c>
    </row>
    <row r="1470" spans="1:10" ht="18.75" customHeight="1">
      <c r="A1470" s="41" t="str">
        <f ca="1">IF(ISERROR(MATCH(E1470,Код_КВР,0)),"",INDIRECT(ADDRESS(MATCH(E1470,Код_КВР,0)+1,2,,,"КВР")))</f>
        <v>Иные бюджетные ассигнования</v>
      </c>
      <c r="B1470" s="77" t="s">
        <v>468</v>
      </c>
      <c r="C1470" s="8" t="s">
        <v>237</v>
      </c>
      <c r="D1470" s="1" t="s">
        <v>240</v>
      </c>
      <c r="E1470" s="82">
        <v>800</v>
      </c>
      <c r="F1470" s="7">
        <f t="shared" si="240"/>
        <v>35000</v>
      </c>
      <c r="G1470" s="7">
        <f t="shared" si="240"/>
        <v>0</v>
      </c>
      <c r="H1470" s="43">
        <f t="shared" si="233"/>
        <v>35000</v>
      </c>
      <c r="I1470" s="7">
        <f t="shared" si="240"/>
        <v>0</v>
      </c>
      <c r="J1470" s="43">
        <f t="shared" si="232"/>
        <v>35000</v>
      </c>
    </row>
    <row r="1471" spans="1:10" ht="50.25" customHeight="1">
      <c r="A1471" s="41" t="str">
        <f ca="1">IF(ISERROR(MATCH(E1471,Код_КВР,0)),"",INDIRECT(ADDRESS(MATCH(E1471,Код_КВР,0)+1,2,,,"КВР")))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1471" s="77" t="s">
        <v>468</v>
      </c>
      <c r="C1471" s="8" t="s">
        <v>237</v>
      </c>
      <c r="D1471" s="1" t="s">
        <v>240</v>
      </c>
      <c r="E1471" s="82">
        <v>810</v>
      </c>
      <c r="F1471" s="7">
        <f>'прил.5'!G410</f>
        <v>35000</v>
      </c>
      <c r="G1471" s="7">
        <f>'прил.5'!H410</f>
        <v>0</v>
      </c>
      <c r="H1471" s="43">
        <f t="shared" si="233"/>
        <v>35000</v>
      </c>
      <c r="I1471" s="7">
        <f>'прил.5'!J410</f>
        <v>0</v>
      </c>
      <c r="J1471" s="43">
        <f t="shared" si="232"/>
        <v>35000</v>
      </c>
    </row>
    <row r="1472" spans="1:10" ht="12.75">
      <c r="A1472" s="13" t="s">
        <v>187</v>
      </c>
      <c r="B1472" s="1"/>
      <c r="C1472" s="1"/>
      <c r="D1472" s="2"/>
      <c r="E1472" s="2"/>
      <c r="F1472" s="2">
        <f>F18+F219+F393+F451+F471+F500+F507+F518+F534+F553+F646+F660+F678+F790+F817+F825+F832+F845+F903+F927+F995+F1079+F1126+F1174+F1215</f>
        <v>6670495.8999999985</v>
      </c>
      <c r="G1472" s="2">
        <f>G18+G219+G393+G451+G471+G500+G507+G518+G534+G553+G646+G660+G678+G790+G817+G825+G832+G845+G903+G927+G995+G1079+G1126+G1174+G1215</f>
        <v>-22308.299999999996</v>
      </c>
      <c r="H1472" s="43">
        <f t="shared" si="233"/>
        <v>6648187.599999999</v>
      </c>
      <c r="I1472" s="2">
        <f>I18+I219+I393+I451+I471+I500+I507+I518+I534+I553+I646+I660+I678+I790+I817+I825+I832+I845+I903+I927+I995+I1079+I1126+I1174+I1215</f>
        <v>-2.0463630789890885E-12</v>
      </c>
      <c r="J1472" s="43">
        <f aca="true" t="shared" si="241" ref="J1472">H1472+I1472</f>
        <v>6648187.599999999</v>
      </c>
    </row>
    <row r="1473" spans="1:6" ht="12.75">
      <c r="A1473" s="23"/>
      <c r="B1473" s="32"/>
      <c r="C1473" s="32"/>
      <c r="D1473" s="32"/>
      <c r="E1473" s="32"/>
      <c r="F1473" s="33"/>
    </row>
    <row r="1474" spans="1:6" ht="12.75">
      <c r="A1474" s="23"/>
      <c r="B1474" s="32"/>
      <c r="C1474" s="32"/>
      <c r="D1474" s="32"/>
      <c r="E1474" s="32"/>
      <c r="F1474" s="33"/>
    </row>
    <row r="1475" spans="1:6" ht="12.75">
      <c r="A1475" s="23"/>
      <c r="B1475" s="32"/>
      <c r="C1475" s="32"/>
      <c r="D1475" s="32"/>
      <c r="E1475" s="32"/>
      <c r="F1475" s="33"/>
    </row>
    <row r="1476" spans="1:6" ht="12.75">
      <c r="A1476" s="23"/>
      <c r="B1476" s="32"/>
      <c r="C1476" s="32"/>
      <c r="D1476" s="32"/>
      <c r="E1476" s="32"/>
      <c r="F1476" s="33"/>
    </row>
    <row r="1477" spans="1:6" ht="12.75">
      <c r="A1477" s="72"/>
      <c r="B1477" s="32"/>
      <c r="C1477" s="32"/>
      <c r="D1477" s="32"/>
      <c r="E1477" s="32"/>
      <c r="F1477" s="33"/>
    </row>
    <row r="1478" spans="1:6" ht="12.75">
      <c r="A1478" s="37"/>
      <c r="B1478" s="32"/>
      <c r="C1478" s="32"/>
      <c r="D1478" s="32"/>
      <c r="E1478" s="32"/>
      <c r="F1478" s="33"/>
    </row>
    <row r="1479" spans="1:6" ht="12.75">
      <c r="A1479" s="72"/>
      <c r="B1479" s="32"/>
      <c r="C1479" s="32"/>
      <c r="D1479" s="32"/>
      <c r="E1479" s="32"/>
      <c r="F1479" s="33"/>
    </row>
    <row r="1480" spans="1:6" ht="12.75">
      <c r="A1480" s="72"/>
      <c r="B1480" s="32"/>
      <c r="C1480" s="32"/>
      <c r="D1480" s="32"/>
      <c r="E1480" s="32"/>
      <c r="F1480" s="33"/>
    </row>
    <row r="1481" spans="1:6" ht="12.75">
      <c r="A1481" s="35"/>
      <c r="B1481" s="32"/>
      <c r="C1481" s="32"/>
      <c r="D1481" s="32"/>
      <c r="E1481" s="32"/>
      <c r="F1481" s="33"/>
    </row>
    <row r="1482" spans="1:6" ht="12.75">
      <c r="A1482" s="72"/>
      <c r="B1482" s="32"/>
      <c r="C1482" s="32"/>
      <c r="D1482" s="32"/>
      <c r="E1482" s="32"/>
      <c r="F1482" s="33"/>
    </row>
    <row r="1483" spans="1:6" ht="12.75">
      <c r="A1483" s="72"/>
      <c r="B1483" s="32"/>
      <c r="C1483" s="32"/>
      <c r="D1483" s="32"/>
      <c r="E1483" s="32"/>
      <c r="F1483" s="33"/>
    </row>
    <row r="1484" spans="1:6" ht="12.75">
      <c r="A1484" s="23"/>
      <c r="B1484" s="32"/>
      <c r="C1484" s="32"/>
      <c r="D1484" s="32"/>
      <c r="E1484" s="32"/>
      <c r="F1484" s="33"/>
    </row>
    <row r="1485" spans="1:6" ht="12.75">
      <c r="A1485" s="23"/>
      <c r="B1485" s="32"/>
      <c r="C1485" s="32"/>
      <c r="D1485" s="32"/>
      <c r="E1485" s="32"/>
      <c r="F1485" s="33"/>
    </row>
    <row r="1486" spans="1:6" ht="12.75">
      <c r="A1486" s="72"/>
      <c r="B1486" s="32"/>
      <c r="C1486" s="32"/>
      <c r="D1486" s="32"/>
      <c r="E1486" s="32"/>
      <c r="F1486" s="33"/>
    </row>
    <row r="1487" spans="1:6" ht="12.75">
      <c r="A1487" s="35"/>
      <c r="B1487" s="32"/>
      <c r="C1487" s="32"/>
      <c r="D1487" s="32"/>
      <c r="E1487" s="32"/>
      <c r="F1487" s="33"/>
    </row>
    <row r="1488" spans="1:6" ht="12.75">
      <c r="A1488" s="23"/>
      <c r="B1488" s="32"/>
      <c r="C1488" s="32"/>
      <c r="D1488" s="32"/>
      <c r="E1488" s="32"/>
      <c r="F1488" s="33"/>
    </row>
    <row r="1489" spans="1:6" ht="12.75">
      <c r="A1489" s="23"/>
      <c r="B1489" s="32"/>
      <c r="C1489" s="32"/>
      <c r="D1489" s="32"/>
      <c r="E1489" s="32"/>
      <c r="F1489" s="33"/>
    </row>
    <row r="1490" spans="1:6" ht="12.75">
      <c r="A1490" s="72"/>
      <c r="B1490" s="32"/>
      <c r="C1490" s="32"/>
      <c r="D1490" s="32"/>
      <c r="E1490" s="32"/>
      <c r="F1490" s="33"/>
    </row>
    <row r="1491" spans="1:6" ht="12.75">
      <c r="A1491" s="72"/>
      <c r="B1491" s="32"/>
      <c r="C1491" s="32"/>
      <c r="D1491" s="32"/>
      <c r="E1491" s="32"/>
      <c r="F1491" s="33"/>
    </row>
    <row r="1492" spans="1:6" ht="12.75">
      <c r="A1492" s="72"/>
      <c r="B1492" s="32"/>
      <c r="C1492" s="32"/>
      <c r="D1492" s="32"/>
      <c r="E1492" s="32"/>
      <c r="F1492" s="33"/>
    </row>
    <row r="1493" spans="1:6" ht="12.75">
      <c r="A1493" s="35"/>
      <c r="B1493" s="34"/>
      <c r="C1493" s="34"/>
      <c r="D1493" s="34"/>
      <c r="E1493" s="34"/>
      <c r="F1493" s="33"/>
    </row>
    <row r="1494" spans="1:6" ht="12.75">
      <c r="A1494" s="36"/>
      <c r="B1494" s="34"/>
      <c r="C1494" s="34"/>
      <c r="D1494" s="34"/>
      <c r="E1494" s="34"/>
      <c r="F1494" s="33"/>
    </row>
    <row r="1495" spans="1:6" ht="12.75">
      <c r="A1495" s="38"/>
      <c r="B1495" s="34"/>
      <c r="C1495" s="34"/>
      <c r="D1495" s="34"/>
      <c r="E1495" s="34"/>
      <c r="F1495" s="33"/>
    </row>
    <row r="1496" spans="1:6" ht="12.75">
      <c r="A1496" s="35"/>
      <c r="B1496" s="34"/>
      <c r="C1496" s="34"/>
      <c r="D1496" s="34"/>
      <c r="E1496" s="34"/>
      <c r="F1496" s="33"/>
    </row>
    <row r="1497" spans="1:6" ht="12.75">
      <c r="A1497" s="72"/>
      <c r="B1497" s="32"/>
      <c r="C1497" s="32"/>
      <c r="D1497" s="32"/>
      <c r="E1497" s="32"/>
      <c r="F1497" s="33"/>
    </row>
    <row r="1498" spans="1:6" ht="12.75">
      <c r="A1498" s="35"/>
      <c r="B1498" s="32"/>
      <c r="C1498" s="32"/>
      <c r="D1498" s="32"/>
      <c r="E1498" s="32"/>
      <c r="F1498" s="33"/>
    </row>
    <row r="1499" spans="1:6" ht="12.75">
      <c r="A1499" s="35"/>
      <c r="B1499" s="32"/>
      <c r="C1499" s="32"/>
      <c r="D1499" s="32"/>
      <c r="E1499" s="32"/>
      <c r="F1499" s="33"/>
    </row>
    <row r="1500" spans="1:6" ht="12.75">
      <c r="A1500" s="35"/>
      <c r="B1500" s="32"/>
      <c r="C1500" s="32"/>
      <c r="D1500" s="32"/>
      <c r="E1500" s="32"/>
      <c r="F1500" s="33"/>
    </row>
    <row r="1501" spans="1:6" ht="12.75">
      <c r="A1501" s="72"/>
      <c r="B1501" s="32"/>
      <c r="C1501" s="32"/>
      <c r="D1501" s="32"/>
      <c r="E1501" s="32"/>
      <c r="F1501" s="33"/>
    </row>
    <row r="1502" spans="1:6" ht="12.75">
      <c r="A1502" s="23"/>
      <c r="B1502" s="32"/>
      <c r="C1502" s="32"/>
      <c r="D1502" s="32"/>
      <c r="E1502" s="32"/>
      <c r="F1502" s="33"/>
    </row>
    <row r="1503" spans="1:6" ht="12.75">
      <c r="A1503" s="35"/>
      <c r="B1503" s="32"/>
      <c r="C1503" s="32"/>
      <c r="D1503" s="32"/>
      <c r="E1503" s="32"/>
      <c r="F1503" s="33"/>
    </row>
    <row r="1504" spans="1:6" ht="12.75">
      <c r="A1504" s="23"/>
      <c r="B1504" s="32"/>
      <c r="C1504" s="32"/>
      <c r="D1504" s="32"/>
      <c r="E1504" s="32"/>
      <c r="F1504" s="33"/>
    </row>
    <row r="1505" spans="1:6" ht="12.75">
      <c r="A1505" s="35"/>
      <c r="B1505" s="32"/>
      <c r="C1505" s="32"/>
      <c r="D1505" s="32"/>
      <c r="E1505" s="32"/>
      <c r="F1505" s="33"/>
    </row>
    <row r="1506" spans="1:6" ht="12.75">
      <c r="A1506" s="35"/>
      <c r="B1506" s="32"/>
      <c r="C1506" s="32"/>
      <c r="D1506" s="32"/>
      <c r="E1506" s="32"/>
      <c r="F1506" s="33"/>
    </row>
    <row r="1507" spans="1:6" ht="12.75">
      <c r="A1507" s="35"/>
      <c r="B1507" s="32"/>
      <c r="C1507" s="32"/>
      <c r="D1507" s="32"/>
      <c r="E1507" s="32"/>
      <c r="F1507" s="33"/>
    </row>
    <row r="1508" spans="1:6" ht="12.75">
      <c r="A1508" s="22"/>
      <c r="B1508" s="34"/>
      <c r="C1508" s="34"/>
      <c r="D1508" s="34"/>
      <c r="E1508" s="34"/>
      <c r="F1508" s="33"/>
    </row>
    <row r="1509" spans="1:6" ht="12.75">
      <c r="A1509" s="35"/>
      <c r="B1509" s="32"/>
      <c r="C1509" s="32"/>
      <c r="D1509" s="32"/>
      <c r="E1509" s="32"/>
      <c r="F1509" s="33"/>
    </row>
    <row r="1510" spans="1:6" ht="12.75">
      <c r="A1510" s="72"/>
      <c r="B1510" s="32"/>
      <c r="C1510" s="32"/>
      <c r="D1510" s="32"/>
      <c r="E1510" s="32"/>
      <c r="F1510" s="33"/>
    </row>
    <row r="1511" spans="1:6" ht="12.75">
      <c r="A1511" s="22"/>
      <c r="B1511" s="32"/>
      <c r="C1511" s="32"/>
      <c r="D1511" s="32"/>
      <c r="E1511" s="32"/>
      <c r="F1511" s="33"/>
    </row>
    <row r="1512" spans="1:6" ht="12.75">
      <c r="A1512" s="72"/>
      <c r="B1512" s="32"/>
      <c r="C1512" s="32"/>
      <c r="D1512" s="32"/>
      <c r="E1512" s="32"/>
      <c r="F1512" s="33"/>
    </row>
    <row r="1513" spans="1:6" ht="12.75">
      <c r="A1513" s="72"/>
      <c r="B1513" s="32"/>
      <c r="C1513" s="32"/>
      <c r="D1513" s="32"/>
      <c r="E1513" s="32"/>
      <c r="F1513" s="33"/>
    </row>
    <row r="1514" spans="1:6" ht="12.75">
      <c r="A1514" s="22"/>
      <c r="B1514" s="34"/>
      <c r="C1514" s="34"/>
      <c r="D1514" s="34"/>
      <c r="E1514" s="34"/>
      <c r="F1514" s="33"/>
    </row>
    <row r="1515" spans="1:6" ht="12.75">
      <c r="A1515" s="35"/>
      <c r="B1515" s="32"/>
      <c r="C1515" s="32"/>
      <c r="D1515" s="32"/>
      <c r="E1515" s="32"/>
      <c r="F1515" s="33"/>
    </row>
    <row r="1516" spans="1:6" ht="12.75">
      <c r="A1516" s="72"/>
      <c r="B1516" s="32"/>
      <c r="C1516" s="32"/>
      <c r="D1516" s="32"/>
      <c r="E1516" s="32"/>
      <c r="F1516" s="33"/>
    </row>
    <row r="1517" spans="1:6" ht="12.75">
      <c r="A1517" s="35"/>
      <c r="B1517" s="32"/>
      <c r="C1517" s="32"/>
      <c r="D1517" s="32"/>
      <c r="E1517" s="32"/>
      <c r="F1517" s="33"/>
    </row>
    <row r="1518" spans="1:6" ht="12.75">
      <c r="A1518" s="35"/>
      <c r="B1518" s="34"/>
      <c r="C1518" s="34"/>
      <c r="D1518" s="34"/>
      <c r="E1518" s="34"/>
      <c r="F1518" s="39"/>
    </row>
    <row r="1519" spans="1:6" ht="12.75">
      <c r="A1519" s="35"/>
      <c r="B1519" s="32"/>
      <c r="C1519" s="32"/>
      <c r="D1519" s="32"/>
      <c r="E1519" s="32"/>
      <c r="F1519" s="33"/>
    </row>
    <row r="1520" spans="1:6" ht="12.75">
      <c r="A1520" s="36"/>
      <c r="B1520" s="32"/>
      <c r="C1520" s="32"/>
      <c r="D1520" s="32"/>
      <c r="E1520" s="32"/>
      <c r="F1520" s="33"/>
    </row>
    <row r="1521" spans="1:6" ht="12.75">
      <c r="A1521" s="35"/>
      <c r="B1521" s="32"/>
      <c r="C1521" s="32"/>
      <c r="D1521" s="32"/>
      <c r="E1521" s="32"/>
      <c r="F1521" s="33"/>
    </row>
    <row r="1522" spans="1:6" ht="12.75">
      <c r="A1522" s="72"/>
      <c r="B1522" s="34"/>
      <c r="C1522" s="32"/>
      <c r="D1522" s="32"/>
      <c r="E1522" s="34"/>
      <c r="F1522" s="33"/>
    </row>
    <row r="1523" spans="1:6" ht="12.75">
      <c r="A1523" s="72"/>
      <c r="B1523" s="32"/>
      <c r="C1523" s="32"/>
      <c r="D1523" s="32"/>
      <c r="E1523" s="34"/>
      <c r="F1523" s="33"/>
    </row>
    <row r="1524" spans="1:6" ht="12.75">
      <c r="A1524" s="72"/>
      <c r="B1524" s="34"/>
      <c r="C1524" s="32"/>
      <c r="D1524" s="32"/>
      <c r="E1524" s="34"/>
      <c r="F1524" s="33"/>
    </row>
    <row r="1525" spans="1:6" ht="12.75">
      <c r="A1525" s="22"/>
      <c r="B1525" s="34"/>
      <c r="C1525" s="32"/>
      <c r="D1525" s="32"/>
      <c r="E1525" s="34"/>
      <c r="F1525" s="33"/>
    </row>
    <row r="1526" spans="1:6" ht="12.75">
      <c r="A1526" s="35"/>
      <c r="B1526" s="34"/>
      <c r="C1526" s="32"/>
      <c r="D1526" s="32"/>
      <c r="E1526" s="34"/>
      <c r="F1526" s="33"/>
    </row>
    <row r="1527" spans="1:6" ht="12.75">
      <c r="A1527" s="22"/>
      <c r="B1527" s="34"/>
      <c r="C1527" s="32"/>
      <c r="D1527" s="32"/>
      <c r="E1527" s="34"/>
      <c r="F1527" s="33"/>
    </row>
    <row r="1528" spans="1:6" ht="12.75">
      <c r="A1528" s="23"/>
      <c r="B1528" s="34"/>
      <c r="C1528" s="34"/>
      <c r="D1528" s="34"/>
      <c r="E1528" s="34"/>
      <c r="F1528" s="33"/>
    </row>
    <row r="1529" spans="1:6" ht="12.75">
      <c r="A1529" s="72"/>
      <c r="B1529" s="34"/>
      <c r="C1529" s="34"/>
      <c r="D1529" s="34"/>
      <c r="E1529" s="34"/>
      <c r="F1529" s="33"/>
    </row>
    <row r="1530" spans="1:6" ht="12.75">
      <c r="A1530" s="72"/>
      <c r="B1530" s="34"/>
      <c r="C1530" s="34"/>
      <c r="D1530" s="34"/>
      <c r="E1530" s="34"/>
      <c r="F1530" s="33"/>
    </row>
    <row r="1531" spans="1:6" ht="12.75">
      <c r="A1531" s="35"/>
      <c r="B1531" s="34"/>
      <c r="C1531" s="34"/>
      <c r="D1531" s="34"/>
      <c r="E1531" s="34"/>
      <c r="F1531" s="33"/>
    </row>
    <row r="1532" spans="1:6" ht="12.75">
      <c r="A1532" s="38"/>
      <c r="B1532" s="34"/>
      <c r="C1532" s="34"/>
      <c r="D1532" s="34"/>
      <c r="E1532" s="34"/>
      <c r="F1532" s="33"/>
    </row>
    <row r="1533" spans="1:6" ht="12.75">
      <c r="A1533" s="72"/>
      <c r="B1533" s="34"/>
      <c r="C1533" s="34"/>
      <c r="D1533" s="34"/>
      <c r="E1533" s="34"/>
      <c r="F1533" s="33"/>
    </row>
    <row r="1534" spans="1:6" ht="12.75">
      <c r="A1534" s="35"/>
      <c r="B1534" s="34"/>
      <c r="C1534" s="34"/>
      <c r="D1534" s="34"/>
      <c r="E1534" s="34"/>
      <c r="F1534" s="33"/>
    </row>
    <row r="1535" spans="1:6" ht="12.75">
      <c r="A1535" s="72"/>
      <c r="B1535" s="34"/>
      <c r="C1535" s="34"/>
      <c r="D1535" s="34"/>
      <c r="E1535" s="34"/>
      <c r="F1535" s="33"/>
    </row>
    <row r="1536" spans="1:6" ht="12.75">
      <c r="A1536" s="72"/>
      <c r="B1536" s="32"/>
      <c r="C1536" s="32"/>
      <c r="D1536" s="32"/>
      <c r="E1536" s="32"/>
      <c r="F1536" s="33"/>
    </row>
    <row r="1537" spans="1:6" ht="12.75">
      <c r="A1537" s="72"/>
      <c r="B1537" s="32"/>
      <c r="C1537" s="32"/>
      <c r="D1537" s="32"/>
      <c r="E1537" s="32"/>
      <c r="F1537" s="33"/>
    </row>
    <row r="1538" spans="1:6" ht="12.75">
      <c r="A1538" s="72"/>
      <c r="B1538" s="32"/>
      <c r="C1538" s="32"/>
      <c r="D1538" s="32"/>
      <c r="E1538" s="32"/>
      <c r="F1538" s="33"/>
    </row>
    <row r="1539" spans="1:6" ht="12.75">
      <c r="A1539" s="35"/>
      <c r="B1539" s="32"/>
      <c r="C1539" s="32"/>
      <c r="D1539" s="32"/>
      <c r="E1539" s="32"/>
      <c r="F1539" s="33"/>
    </row>
    <row r="1540" spans="1:6" ht="12.75">
      <c r="A1540" s="23"/>
      <c r="B1540" s="32"/>
      <c r="C1540" s="32"/>
      <c r="D1540" s="32"/>
      <c r="E1540" s="32"/>
      <c r="F1540" s="33"/>
    </row>
    <row r="1541" spans="1:6" ht="12.75">
      <c r="A1541" s="35"/>
      <c r="B1541" s="32"/>
      <c r="C1541" s="32"/>
      <c r="D1541" s="32"/>
      <c r="E1541" s="32"/>
      <c r="F1541" s="33"/>
    </row>
    <row r="1542" spans="1:6" ht="12.75">
      <c r="A1542" s="72"/>
      <c r="B1542" s="32"/>
      <c r="C1542" s="32"/>
      <c r="D1542" s="32"/>
      <c r="E1542" s="32"/>
      <c r="F1542" s="33"/>
    </row>
    <row r="1543" spans="1:6" ht="12.75">
      <c r="A1543" s="72"/>
      <c r="B1543" s="32"/>
      <c r="C1543" s="32"/>
      <c r="D1543" s="32"/>
      <c r="E1543" s="32"/>
      <c r="F1543" s="33"/>
    </row>
    <row r="1544" spans="1:6" ht="12.75">
      <c r="A1544" s="72"/>
      <c r="B1544" s="32"/>
      <c r="C1544" s="32"/>
      <c r="D1544" s="32"/>
      <c r="E1544" s="32"/>
      <c r="F1544" s="33"/>
    </row>
    <row r="1545" spans="1:6" ht="12.75">
      <c r="A1545" s="23"/>
      <c r="B1545" s="32"/>
      <c r="C1545" s="32"/>
      <c r="D1545" s="32"/>
      <c r="E1545" s="32"/>
      <c r="F1545" s="33"/>
    </row>
    <row r="1546" spans="1:6" ht="12.75">
      <c r="A1546" s="72"/>
      <c r="B1546" s="32"/>
      <c r="C1546" s="32"/>
      <c r="D1546" s="32"/>
      <c r="E1546" s="32"/>
      <c r="F1546" s="33"/>
    </row>
    <row r="1547" spans="1:6" ht="12.75">
      <c r="A1547" s="72"/>
      <c r="B1547" s="32"/>
      <c r="C1547" s="32"/>
      <c r="D1547" s="32"/>
      <c r="E1547" s="32"/>
      <c r="F1547" s="33"/>
    </row>
    <row r="1548" spans="1:6" ht="12.75">
      <c r="A1548" s="72"/>
      <c r="B1548" s="32"/>
      <c r="C1548" s="32"/>
      <c r="D1548" s="32"/>
      <c r="E1548" s="32"/>
      <c r="F1548" s="33"/>
    </row>
    <row r="1549" spans="1:6" ht="12.75">
      <c r="A1549" s="72"/>
      <c r="B1549" s="32"/>
      <c r="C1549" s="32"/>
      <c r="D1549" s="32"/>
      <c r="E1549" s="32"/>
      <c r="F1549" s="33"/>
    </row>
    <row r="1550" spans="1:6" ht="12.75">
      <c r="A1550" s="72"/>
      <c r="B1550" s="32"/>
      <c r="C1550" s="32"/>
      <c r="D1550" s="32"/>
      <c r="E1550" s="32"/>
      <c r="F1550" s="33"/>
    </row>
    <row r="1551" spans="1:6" ht="12.75">
      <c r="A1551" s="35"/>
      <c r="B1551" s="32"/>
      <c r="C1551" s="32"/>
      <c r="D1551" s="32"/>
      <c r="E1551" s="32"/>
      <c r="F1551" s="33"/>
    </row>
    <row r="1552" spans="1:6" ht="12.75">
      <c r="A1552" s="35"/>
      <c r="B1552" s="32"/>
      <c r="C1552" s="32"/>
      <c r="D1552" s="32"/>
      <c r="E1552" s="32"/>
      <c r="F1552" s="33"/>
    </row>
    <row r="1553" spans="1:6" ht="12.75">
      <c r="A1553" s="35"/>
      <c r="B1553" s="32"/>
      <c r="C1553" s="32"/>
      <c r="D1553" s="32"/>
      <c r="E1553" s="32"/>
      <c r="F1553" s="33"/>
    </row>
    <row r="1554" spans="1:6" ht="12.75">
      <c r="A1554" s="35"/>
      <c r="B1554" s="32"/>
      <c r="C1554" s="32"/>
      <c r="D1554" s="32"/>
      <c r="E1554" s="32"/>
      <c r="F1554" s="33"/>
    </row>
    <row r="1555" spans="1:6" ht="12.75">
      <c r="A1555" s="35"/>
      <c r="B1555" s="32"/>
      <c r="C1555" s="32"/>
      <c r="D1555" s="32"/>
      <c r="E1555" s="32"/>
      <c r="F1555" s="33"/>
    </row>
    <row r="1556" spans="1:6" ht="12.75">
      <c r="A1556" s="35"/>
      <c r="B1556" s="32"/>
      <c r="C1556" s="32"/>
      <c r="D1556" s="32"/>
      <c r="E1556" s="32"/>
      <c r="F1556" s="33"/>
    </row>
    <row r="1557" spans="1:6" ht="12.75">
      <c r="A1557" s="23"/>
      <c r="B1557" s="32"/>
      <c r="C1557" s="32"/>
      <c r="D1557" s="32"/>
      <c r="E1557" s="32"/>
      <c r="F1557" s="33"/>
    </row>
    <row r="1558" spans="1:6" ht="12.75">
      <c r="A1558" s="35"/>
      <c r="B1558" s="32"/>
      <c r="C1558" s="32"/>
      <c r="D1558" s="32"/>
      <c r="E1558" s="32"/>
      <c r="F1558" s="33"/>
    </row>
    <row r="1559" spans="1:6" ht="12.75">
      <c r="A1559" s="72"/>
      <c r="B1559" s="32"/>
      <c r="C1559" s="32"/>
      <c r="D1559" s="32"/>
      <c r="E1559" s="32"/>
      <c r="F1559" s="33"/>
    </row>
    <row r="1560" spans="1:6" ht="12.75">
      <c r="A1560" s="35"/>
      <c r="B1560" s="32"/>
      <c r="C1560" s="32"/>
      <c r="D1560" s="32"/>
      <c r="E1560" s="32"/>
      <c r="F1560" s="33"/>
    </row>
    <row r="1561" spans="1:6" ht="12.75">
      <c r="A1561" s="72"/>
      <c r="B1561" s="32"/>
      <c r="C1561" s="32"/>
      <c r="D1561" s="32"/>
      <c r="E1561" s="32"/>
      <c r="F1561" s="33"/>
    </row>
    <row r="1562" spans="1:6" ht="12.75">
      <c r="A1562" s="72"/>
      <c r="B1562" s="32"/>
      <c r="C1562" s="32"/>
      <c r="D1562" s="32"/>
      <c r="E1562" s="32"/>
      <c r="F1562" s="33"/>
    </row>
    <row r="1563" spans="1:6" ht="12.75">
      <c r="A1563" s="23"/>
      <c r="B1563" s="32"/>
      <c r="C1563" s="32"/>
      <c r="D1563" s="32"/>
      <c r="E1563" s="32"/>
      <c r="F1563" s="33"/>
    </row>
    <row r="1564" spans="1:6" ht="12.75">
      <c r="A1564" s="72"/>
      <c r="B1564" s="32"/>
      <c r="C1564" s="32"/>
      <c r="D1564" s="32"/>
      <c r="E1564" s="32"/>
      <c r="F1564" s="33"/>
    </row>
    <row r="1565" spans="1:6" ht="12.75">
      <c r="A1565" s="72"/>
      <c r="B1565" s="32"/>
      <c r="C1565" s="32"/>
      <c r="D1565" s="32"/>
      <c r="E1565" s="32"/>
      <c r="F1565" s="33"/>
    </row>
    <row r="1566" spans="1:6" ht="12.75">
      <c r="A1566" s="35"/>
      <c r="B1566" s="32"/>
      <c r="C1566" s="32"/>
      <c r="D1566" s="32"/>
      <c r="E1566" s="32"/>
      <c r="F1566" s="33"/>
    </row>
    <row r="1567" spans="1:6" ht="12.75">
      <c r="A1567" s="72"/>
      <c r="B1567" s="32"/>
      <c r="C1567" s="32"/>
      <c r="D1567" s="32"/>
      <c r="E1567" s="32"/>
      <c r="F1567" s="33"/>
    </row>
    <row r="1568" spans="1:6" ht="12.75">
      <c r="A1568" s="72"/>
      <c r="B1568" s="32"/>
      <c r="C1568" s="32"/>
      <c r="D1568" s="32"/>
      <c r="E1568" s="32"/>
      <c r="F1568" s="33"/>
    </row>
    <row r="1569" spans="1:6" ht="12.75">
      <c r="A1569" s="72"/>
      <c r="B1569" s="32"/>
      <c r="C1569" s="32"/>
      <c r="D1569" s="32"/>
      <c r="E1569" s="32"/>
      <c r="F1569" s="33"/>
    </row>
    <row r="1570" spans="1:6" ht="12.75">
      <c r="A1570" s="35"/>
      <c r="B1570" s="32"/>
      <c r="C1570" s="32"/>
      <c r="D1570" s="32"/>
      <c r="E1570" s="32"/>
      <c r="F1570" s="33"/>
    </row>
    <row r="1571" spans="1:6" ht="12.75">
      <c r="A1571" s="72"/>
      <c r="B1571" s="32"/>
      <c r="C1571" s="32"/>
      <c r="D1571" s="32"/>
      <c r="E1571" s="32"/>
      <c r="F1571" s="33"/>
    </row>
    <row r="1572" spans="1:6" ht="12.75">
      <c r="A1572" s="35"/>
      <c r="B1572" s="32"/>
      <c r="C1572" s="32"/>
      <c r="D1572" s="32"/>
      <c r="E1572" s="32"/>
      <c r="F1572" s="33"/>
    </row>
    <row r="1573" spans="1:6" ht="12.75">
      <c r="A1573" s="72"/>
      <c r="B1573" s="32"/>
      <c r="C1573" s="32"/>
      <c r="D1573" s="32"/>
      <c r="E1573" s="32"/>
      <c r="F1573" s="33"/>
    </row>
    <row r="1574" spans="1:6" ht="12.75">
      <c r="A1574" s="72"/>
      <c r="B1574" s="32"/>
      <c r="C1574" s="32"/>
      <c r="D1574" s="32"/>
      <c r="E1574" s="32"/>
      <c r="F1574" s="33"/>
    </row>
    <row r="1575" spans="1:6" ht="12.75">
      <c r="A1575" s="72"/>
      <c r="B1575" s="32"/>
      <c r="C1575" s="32"/>
      <c r="D1575" s="32"/>
      <c r="E1575" s="32"/>
      <c r="F1575" s="33"/>
    </row>
    <row r="1576" spans="1:6" ht="12.75">
      <c r="A1576" s="72"/>
      <c r="B1576" s="32"/>
      <c r="C1576" s="32"/>
      <c r="D1576" s="32"/>
      <c r="E1576" s="32"/>
      <c r="F1576" s="33"/>
    </row>
    <row r="1577" spans="1:6" ht="12.75">
      <c r="A1577" s="35"/>
      <c r="B1577" s="32"/>
      <c r="C1577" s="32"/>
      <c r="D1577" s="32"/>
      <c r="E1577" s="32"/>
      <c r="F1577" s="33"/>
    </row>
    <row r="1578" spans="1:6" ht="12.75">
      <c r="A1578" s="72"/>
      <c r="B1578" s="32"/>
      <c r="C1578" s="32"/>
      <c r="D1578" s="32"/>
      <c r="E1578" s="32"/>
      <c r="F1578" s="33"/>
    </row>
    <row r="1579" spans="1:6" ht="12.75">
      <c r="A1579" s="23"/>
      <c r="B1579" s="32"/>
      <c r="C1579" s="32"/>
      <c r="D1579" s="32"/>
      <c r="E1579" s="32"/>
      <c r="F1579" s="33"/>
    </row>
    <row r="1580" ht="12.75">
      <c r="F1580" s="40"/>
    </row>
    <row r="1581" ht="12.75">
      <c r="F1581" s="40"/>
    </row>
    <row r="1585" ht="12.75">
      <c r="F1585" s="40"/>
    </row>
    <row r="1586" ht="12.75">
      <c r="F1586" s="40"/>
    </row>
    <row r="1587" ht="12.75">
      <c r="F1587" s="40"/>
    </row>
    <row r="1592" spans="2:6" ht="12.75">
      <c r="B1592" s="32"/>
      <c r="F1592" s="40"/>
    </row>
    <row r="1593" spans="2:6" ht="12.75">
      <c r="B1593" s="32"/>
      <c r="F1593" s="40"/>
    </row>
    <row r="1594" spans="2:6" ht="12.75">
      <c r="B1594" s="32"/>
      <c r="F1594" s="40"/>
    </row>
  </sheetData>
  <mergeCells count="10">
    <mergeCell ref="E1:H1"/>
    <mergeCell ref="E2:H2"/>
    <mergeCell ref="E3:H3"/>
    <mergeCell ref="E4:H4"/>
    <mergeCell ref="E7:H7"/>
    <mergeCell ref="E8:H8"/>
    <mergeCell ref="E9:H9"/>
    <mergeCell ref="E10:H10"/>
    <mergeCell ref="A15:F15"/>
    <mergeCell ref="A14:F14"/>
  </mergeCells>
  <dataValidations count="3">
    <dataValidation type="list" allowBlank="1" showInputMessage="1" showErrorMessage="1" sqref="B18:B1471">
      <formula1>Код_КЦСР</formula1>
    </dataValidation>
    <dataValidation type="list" allowBlank="1" showInputMessage="1" showErrorMessage="1" sqref="E18:E1471">
      <formula1>Код_КВР</formula1>
    </dataValidation>
    <dataValidation type="list" allowBlank="1" showInputMessage="1" showErrorMessage="1" sqref="C18:C1471">
      <formula1>Код_Раздел</formula1>
    </dataValidation>
  </dataValidations>
  <printOptions/>
  <pageMargins left="1.3779527559055118" right="0.3937007874015748" top="0.7874015748031497" bottom="0.7874015748031497" header="0.31496062992125984" footer="0.31496062992125984"/>
  <pageSetup fitToHeight="0" fitToWidth="1" horizontalDpi="600" verticalDpi="600" orientation="portrait" paperSize="9" scale="47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1449"/>
  <sheetViews>
    <sheetView showZeros="0" tabSelected="1" view="pageBreakPreview" zoomScale="70" zoomScaleSheetLayoutView="70" workbookViewId="0" topLeftCell="A1417">
      <selection activeCell="J642" sqref="J642"/>
    </sheetView>
  </sheetViews>
  <sheetFormatPr defaultColWidth="9.00390625" defaultRowHeight="12.75"/>
  <cols>
    <col min="1" max="1" width="80.00390625" style="51" customWidth="1"/>
    <col min="2" max="2" width="10.25390625" style="51" customWidth="1"/>
    <col min="3" max="3" width="9.00390625" style="51" customWidth="1"/>
    <col min="4" max="4" width="9.625" style="51" customWidth="1"/>
    <col min="5" max="5" width="20.00390625" style="27" customWidth="1"/>
    <col min="6" max="6" width="10.25390625" style="51" customWidth="1"/>
    <col min="7" max="7" width="22.875" style="92" hidden="1" customWidth="1"/>
    <col min="8" max="8" width="18.125" style="51" hidden="1" customWidth="1"/>
    <col min="9" max="9" width="19.75390625" style="51" customWidth="1"/>
    <col min="10" max="10" width="21.125" style="51" customWidth="1"/>
    <col min="11" max="11" width="22.25390625" style="51" customWidth="1"/>
    <col min="12" max="16384" width="9.125" style="51" customWidth="1"/>
  </cols>
  <sheetData>
    <row r="5" spans="6:9" ht="16.5">
      <c r="F5" s="110" t="s">
        <v>634</v>
      </c>
      <c r="G5" s="110"/>
      <c r="H5" s="110"/>
      <c r="I5" s="110"/>
    </row>
    <row r="6" spans="6:9" ht="12.75">
      <c r="F6" s="109" t="s">
        <v>289</v>
      </c>
      <c r="G6" s="109"/>
      <c r="H6" s="109"/>
      <c r="I6" s="109"/>
    </row>
    <row r="7" spans="6:9" ht="12.75">
      <c r="F7" s="109" t="s">
        <v>278</v>
      </c>
      <c r="G7" s="109"/>
      <c r="H7" s="109"/>
      <c r="I7" s="109"/>
    </row>
    <row r="8" spans="6:9" ht="12.75">
      <c r="F8" s="109" t="s">
        <v>627</v>
      </c>
      <c r="G8" s="109"/>
      <c r="H8" s="109"/>
      <c r="I8" s="109"/>
    </row>
    <row r="9" spans="6:9" ht="12.75">
      <c r="F9" s="23"/>
      <c r="H9" s="24"/>
      <c r="I9" s="24"/>
    </row>
    <row r="10" spans="6:9" ht="12.75">
      <c r="F10" s="23"/>
      <c r="H10" s="24"/>
      <c r="I10" s="24"/>
    </row>
    <row r="11" spans="6:9" ht="16.5" customHeight="1">
      <c r="F11" s="110" t="s">
        <v>270</v>
      </c>
      <c r="G11" s="110"/>
      <c r="H11" s="110"/>
      <c r="I11" s="110"/>
    </row>
    <row r="12" spans="6:9" ht="12.75">
      <c r="F12" s="109" t="s">
        <v>289</v>
      </c>
      <c r="G12" s="109"/>
      <c r="H12" s="109"/>
      <c r="I12" s="109"/>
    </row>
    <row r="13" spans="6:9" ht="12.75">
      <c r="F13" s="109" t="s">
        <v>278</v>
      </c>
      <c r="G13" s="109"/>
      <c r="H13" s="109"/>
      <c r="I13" s="109"/>
    </row>
    <row r="14" spans="6:9" ht="12.75">
      <c r="F14" s="109" t="s">
        <v>123</v>
      </c>
      <c r="G14" s="109"/>
      <c r="H14" s="109"/>
      <c r="I14" s="109"/>
    </row>
    <row r="15" spans="6:7" ht="12.75">
      <c r="F15" s="90"/>
      <c r="G15" s="24"/>
    </row>
    <row r="16" spans="6:7" ht="12.75">
      <c r="F16" s="90"/>
      <c r="G16" s="24"/>
    </row>
    <row r="17" spans="6:7" ht="12.75">
      <c r="F17" s="90"/>
      <c r="G17" s="24"/>
    </row>
    <row r="18" spans="5:7" ht="12.75">
      <c r="E18" s="19"/>
      <c r="F18" s="19"/>
      <c r="G18" s="93"/>
    </row>
    <row r="19" spans="6:7" ht="12.75">
      <c r="F19" s="19"/>
      <c r="G19" s="93"/>
    </row>
    <row r="20" spans="1:7" ht="12.75">
      <c r="A20" s="111" t="s">
        <v>195</v>
      </c>
      <c r="B20" s="111"/>
      <c r="C20" s="111"/>
      <c r="D20" s="111"/>
      <c r="E20" s="111"/>
      <c r="F20" s="111"/>
      <c r="G20" s="111"/>
    </row>
    <row r="21" spans="1:7" ht="38.25" customHeight="1">
      <c r="A21" s="107" t="s">
        <v>421</v>
      </c>
      <c r="B21" s="107"/>
      <c r="C21" s="107"/>
      <c r="D21" s="107"/>
      <c r="E21" s="107"/>
      <c r="F21" s="107"/>
      <c r="G21" s="107"/>
    </row>
    <row r="22" spans="1:6" ht="12.75">
      <c r="A22" s="87"/>
      <c r="B22" s="87"/>
      <c r="C22" s="19"/>
      <c r="D22" s="19"/>
      <c r="E22" s="19"/>
      <c r="F22" s="19"/>
    </row>
    <row r="23" spans="2:9" ht="16.5" customHeight="1">
      <c r="B23" s="19"/>
      <c r="C23" s="19"/>
      <c r="D23" s="19"/>
      <c r="E23" s="19"/>
      <c r="F23" s="19"/>
      <c r="G23" s="93"/>
      <c r="I23" s="93" t="s">
        <v>291</v>
      </c>
    </row>
    <row r="24" spans="1:11" s="91" customFormat="1" ht="66">
      <c r="A24" s="86" t="s">
        <v>230</v>
      </c>
      <c r="B24" s="88" t="s">
        <v>218</v>
      </c>
      <c r="C24" s="88" t="s">
        <v>231</v>
      </c>
      <c r="D24" s="88" t="s">
        <v>248</v>
      </c>
      <c r="E24" s="88" t="s">
        <v>249</v>
      </c>
      <c r="F24" s="88" t="s">
        <v>250</v>
      </c>
      <c r="G24" s="89" t="s">
        <v>623</v>
      </c>
      <c r="H24" s="86" t="s">
        <v>622</v>
      </c>
      <c r="I24" s="86" t="s">
        <v>625</v>
      </c>
      <c r="J24" s="86" t="s">
        <v>622</v>
      </c>
      <c r="K24" s="86" t="s">
        <v>624</v>
      </c>
    </row>
    <row r="25" spans="1:11" s="91" customFormat="1" ht="12.75">
      <c r="A25" s="41" t="str">
        <f ca="1">IF(ISERROR(MATCH(B25,Код_ППП,0)),"",INDIRECT(ADDRESS(MATCH(B25,Код_ППП,0)+1,2,,,"ППП")))</f>
        <v>МЭРИЯ ГОРОДА</v>
      </c>
      <c r="B25" s="88">
        <v>801</v>
      </c>
      <c r="C25" s="8"/>
      <c r="D25" s="8"/>
      <c r="E25" s="88"/>
      <c r="F25" s="88"/>
      <c r="G25" s="94">
        <f>G26+G159+G217+G279+G303+G335</f>
        <v>465136.20000000007</v>
      </c>
      <c r="H25" s="94">
        <f>H26+H159+H217+H279+H303+H335</f>
        <v>0</v>
      </c>
      <c r="I25" s="94">
        <f>G25+H25</f>
        <v>465136.20000000007</v>
      </c>
      <c r="J25" s="94">
        <f>J26+J159+J217+J279+J303+J335</f>
        <v>10849.100000000002</v>
      </c>
      <c r="K25" s="79">
        <f>I25+J25</f>
        <v>475985.30000000005</v>
      </c>
    </row>
    <row r="26" spans="1:11" s="91" customFormat="1" ht="12.75">
      <c r="A26" s="41" t="str">
        <f ca="1">IF(ISERROR(MATCH(C26,Код_Раздел,0)),"",INDIRECT(ADDRESS(MATCH(C26,Код_Раздел,0)+1,2,,,"Раздел")))</f>
        <v>Общегосударственные  вопросы</v>
      </c>
      <c r="B26" s="88">
        <v>801</v>
      </c>
      <c r="C26" s="8" t="s">
        <v>234</v>
      </c>
      <c r="D26" s="8"/>
      <c r="E26" s="88"/>
      <c r="F26" s="88"/>
      <c r="G26" s="94">
        <f>G27+G34+G63+G68</f>
        <v>248789</v>
      </c>
      <c r="H26" s="94">
        <f aca="true" t="shared" si="0" ref="H26">H27+H34+H63+H68</f>
        <v>0</v>
      </c>
      <c r="I26" s="94">
        <f aca="true" t="shared" si="1" ref="I26:I89">G26+H26</f>
        <v>248789</v>
      </c>
      <c r="J26" s="94">
        <f>J27+J34+J63+J68</f>
        <v>9039.400000000001</v>
      </c>
      <c r="K26" s="79">
        <f aca="true" t="shared" si="2" ref="K26:K89">I26+J26</f>
        <v>257828.4</v>
      </c>
    </row>
    <row r="27" spans="1:11" s="91" customFormat="1" ht="33">
      <c r="A27" s="20" t="s">
        <v>254</v>
      </c>
      <c r="B27" s="88">
        <v>801</v>
      </c>
      <c r="C27" s="8" t="s">
        <v>234</v>
      </c>
      <c r="D27" s="8" t="s">
        <v>235</v>
      </c>
      <c r="E27" s="88"/>
      <c r="F27" s="88"/>
      <c r="G27" s="94">
        <f aca="true" t="shared" si="3" ref="G27:J32">G28</f>
        <v>2998</v>
      </c>
      <c r="H27" s="94">
        <f t="shared" si="3"/>
        <v>0</v>
      </c>
      <c r="I27" s="94">
        <f t="shared" si="1"/>
        <v>2998</v>
      </c>
      <c r="J27" s="94">
        <f t="shared" si="3"/>
        <v>0</v>
      </c>
      <c r="K27" s="79">
        <f t="shared" si="2"/>
        <v>2998</v>
      </c>
    </row>
    <row r="28" spans="1:11" s="91" customFormat="1" ht="33">
      <c r="A28" s="41" t="str">
        <f ca="1">IF(ISERROR(MATCH(E28,Код_КЦСР,0)),"",INDIRECT(ADDRESS(MATCH(E28,Код_КЦСР,0)+1,2,,,"КЦСР")))</f>
        <v>Непрограммные направления деятельности органов местного самоуправления</v>
      </c>
      <c r="B28" s="88">
        <v>801</v>
      </c>
      <c r="C28" s="8" t="s">
        <v>234</v>
      </c>
      <c r="D28" s="8" t="s">
        <v>235</v>
      </c>
      <c r="E28" s="88" t="s">
        <v>323</v>
      </c>
      <c r="F28" s="88"/>
      <c r="G28" s="94">
        <f t="shared" si="3"/>
        <v>2998</v>
      </c>
      <c r="H28" s="94">
        <f t="shared" si="3"/>
        <v>0</v>
      </c>
      <c r="I28" s="94">
        <f t="shared" si="1"/>
        <v>2998</v>
      </c>
      <c r="J28" s="94">
        <f t="shared" si="3"/>
        <v>0</v>
      </c>
      <c r="K28" s="79">
        <f t="shared" si="2"/>
        <v>2998</v>
      </c>
    </row>
    <row r="29" spans="1:11" s="91" customFormat="1" ht="12.75">
      <c r="A29" s="41" t="str">
        <f ca="1">IF(ISERROR(MATCH(E29,Код_КЦСР,0)),"",INDIRECT(ADDRESS(MATCH(E29,Код_КЦСР,0)+1,2,,,"КЦСР")))</f>
        <v>Расходы, не включенные в муниципальные программы города Череповца</v>
      </c>
      <c r="B29" s="88">
        <v>801</v>
      </c>
      <c r="C29" s="8" t="s">
        <v>234</v>
      </c>
      <c r="D29" s="8" t="s">
        <v>235</v>
      </c>
      <c r="E29" s="88" t="s">
        <v>325</v>
      </c>
      <c r="F29" s="88"/>
      <c r="G29" s="94">
        <f t="shared" si="3"/>
        <v>2998</v>
      </c>
      <c r="H29" s="94">
        <f t="shared" si="3"/>
        <v>0</v>
      </c>
      <c r="I29" s="94">
        <f t="shared" si="1"/>
        <v>2998</v>
      </c>
      <c r="J29" s="94">
        <f t="shared" si="3"/>
        <v>0</v>
      </c>
      <c r="K29" s="79">
        <f t="shared" si="2"/>
        <v>2998</v>
      </c>
    </row>
    <row r="30" spans="1:11" s="91" customFormat="1" ht="33">
      <c r="A30" s="41" t="str">
        <f ca="1">IF(ISERROR(MATCH(E30,Код_КЦСР,0)),"",INDIRECT(ADDRESS(MATCH(E30,Код_КЦСР,0)+1,2,,,"КЦСР")))</f>
        <v>Руководство и управление в сфере установленных функций органов местного самоуправления</v>
      </c>
      <c r="B30" s="88">
        <v>801</v>
      </c>
      <c r="C30" s="8" t="s">
        <v>234</v>
      </c>
      <c r="D30" s="8" t="s">
        <v>235</v>
      </c>
      <c r="E30" s="88" t="s">
        <v>327</v>
      </c>
      <c r="F30" s="88"/>
      <c r="G30" s="94">
        <f t="shared" si="3"/>
        <v>2998</v>
      </c>
      <c r="H30" s="94">
        <f t="shared" si="3"/>
        <v>0</v>
      </c>
      <c r="I30" s="94">
        <f t="shared" si="1"/>
        <v>2998</v>
      </c>
      <c r="J30" s="94">
        <f t="shared" si="3"/>
        <v>0</v>
      </c>
      <c r="K30" s="79">
        <f t="shared" si="2"/>
        <v>2998</v>
      </c>
    </row>
    <row r="31" spans="1:11" s="91" customFormat="1" ht="12.75">
      <c r="A31" s="41" t="str">
        <f ca="1">IF(ISERROR(MATCH(E31,Код_КЦСР,0)),"",INDIRECT(ADDRESS(MATCH(E31,Код_КЦСР,0)+1,2,,,"КЦСР")))</f>
        <v>Глава муниципального образования</v>
      </c>
      <c r="B31" s="88">
        <v>801</v>
      </c>
      <c r="C31" s="8" t="s">
        <v>234</v>
      </c>
      <c r="D31" s="8" t="s">
        <v>235</v>
      </c>
      <c r="E31" s="88" t="s">
        <v>329</v>
      </c>
      <c r="F31" s="88"/>
      <c r="G31" s="94">
        <f t="shared" si="3"/>
        <v>2998</v>
      </c>
      <c r="H31" s="94">
        <f t="shared" si="3"/>
        <v>0</v>
      </c>
      <c r="I31" s="94">
        <f t="shared" si="1"/>
        <v>2998</v>
      </c>
      <c r="J31" s="94">
        <f t="shared" si="3"/>
        <v>0</v>
      </c>
      <c r="K31" s="79">
        <f t="shared" si="2"/>
        <v>2998</v>
      </c>
    </row>
    <row r="32" spans="1:11" s="91" customFormat="1" ht="33">
      <c r="A32" s="41" t="str">
        <f ca="1">IF(ISERROR(MATCH(F32,Код_КВР,0)),"",INDIRECT(ADDRESS(MATCH(F32,Код_КВР,0)+1,2,,,"КВР")))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2" s="88">
        <v>801</v>
      </c>
      <c r="C32" s="8" t="s">
        <v>234</v>
      </c>
      <c r="D32" s="8" t="s">
        <v>235</v>
      </c>
      <c r="E32" s="88" t="s">
        <v>329</v>
      </c>
      <c r="F32" s="88">
        <v>100</v>
      </c>
      <c r="G32" s="94">
        <f t="shared" si="3"/>
        <v>2998</v>
      </c>
      <c r="H32" s="94">
        <f t="shared" si="3"/>
        <v>0</v>
      </c>
      <c r="I32" s="94">
        <f t="shared" si="1"/>
        <v>2998</v>
      </c>
      <c r="J32" s="94">
        <f t="shared" si="3"/>
        <v>0</v>
      </c>
      <c r="K32" s="79">
        <f t="shared" si="2"/>
        <v>2998</v>
      </c>
    </row>
    <row r="33" spans="1:11" s="91" customFormat="1" ht="12.75">
      <c r="A33" s="41" t="str">
        <f ca="1">IF(ISERROR(MATCH(F33,Код_КВР,0)),"",INDIRECT(ADDRESS(MATCH(F33,Код_КВР,0)+1,2,,,"КВР")))</f>
        <v>Расходы на выплаты персоналу муниципальных органов</v>
      </c>
      <c r="B33" s="88">
        <v>801</v>
      </c>
      <c r="C33" s="8" t="s">
        <v>234</v>
      </c>
      <c r="D33" s="8" t="s">
        <v>235</v>
      </c>
      <c r="E33" s="88" t="s">
        <v>329</v>
      </c>
      <c r="F33" s="88">
        <v>120</v>
      </c>
      <c r="G33" s="94">
        <v>2998</v>
      </c>
      <c r="H33" s="79"/>
      <c r="I33" s="94">
        <f t="shared" si="1"/>
        <v>2998</v>
      </c>
      <c r="J33" s="79"/>
      <c r="K33" s="79">
        <f t="shared" si="2"/>
        <v>2998</v>
      </c>
    </row>
    <row r="34" spans="1:11" s="91" customFormat="1" ht="49.5">
      <c r="A34" s="11" t="s">
        <v>256</v>
      </c>
      <c r="B34" s="88">
        <v>801</v>
      </c>
      <c r="C34" s="8" t="s">
        <v>234</v>
      </c>
      <c r="D34" s="8" t="s">
        <v>237</v>
      </c>
      <c r="E34" s="88"/>
      <c r="F34" s="88"/>
      <c r="G34" s="94">
        <f>G35</f>
        <v>126109.40000000001</v>
      </c>
      <c r="H34" s="94">
        <f aca="true" t="shared" si="4" ref="H34:J35">H35</f>
        <v>0</v>
      </c>
      <c r="I34" s="94">
        <f t="shared" si="1"/>
        <v>126109.40000000001</v>
      </c>
      <c r="J34" s="94">
        <f t="shared" si="4"/>
        <v>0</v>
      </c>
      <c r="K34" s="79">
        <f t="shared" si="2"/>
        <v>126109.40000000001</v>
      </c>
    </row>
    <row r="35" spans="1:11" s="91" customFormat="1" ht="33">
      <c r="A35" s="41" t="str">
        <f ca="1">IF(ISERROR(MATCH(E35,Код_КЦСР,0)),"",INDIRECT(ADDRESS(MATCH(E35,Код_КЦСР,0)+1,2,,,"КЦСР")))</f>
        <v>Непрограммные направления деятельности органов местного самоуправления</v>
      </c>
      <c r="B35" s="88">
        <v>801</v>
      </c>
      <c r="C35" s="8" t="s">
        <v>234</v>
      </c>
      <c r="D35" s="8" t="s">
        <v>237</v>
      </c>
      <c r="E35" s="88" t="s">
        <v>323</v>
      </c>
      <c r="F35" s="88"/>
      <c r="G35" s="94">
        <f>G36</f>
        <v>126109.40000000001</v>
      </c>
      <c r="H35" s="94">
        <f t="shared" si="4"/>
        <v>0</v>
      </c>
      <c r="I35" s="94">
        <f t="shared" si="1"/>
        <v>126109.40000000001</v>
      </c>
      <c r="J35" s="94">
        <f t="shared" si="4"/>
        <v>0</v>
      </c>
      <c r="K35" s="79">
        <f t="shared" si="2"/>
        <v>126109.40000000001</v>
      </c>
    </row>
    <row r="36" spans="1:11" s="91" customFormat="1" ht="12.75">
      <c r="A36" s="41" t="str">
        <f ca="1">IF(ISERROR(MATCH(E36,Код_КЦСР,0)),"",INDIRECT(ADDRESS(MATCH(E36,Код_КЦСР,0)+1,2,,,"КЦСР")))</f>
        <v>Расходы, не включенные в муниципальные программы города Череповца</v>
      </c>
      <c r="B36" s="88">
        <v>801</v>
      </c>
      <c r="C36" s="8" t="s">
        <v>234</v>
      </c>
      <c r="D36" s="8" t="s">
        <v>237</v>
      </c>
      <c r="E36" s="88" t="s">
        <v>325</v>
      </c>
      <c r="F36" s="88"/>
      <c r="G36" s="94">
        <f>G37+G47+G53+G56+G60</f>
        <v>126109.40000000001</v>
      </c>
      <c r="H36" s="94">
        <f aca="true" t="shared" si="5" ref="H36:J36">H37+H47+H53+H56+H60</f>
        <v>0</v>
      </c>
      <c r="I36" s="94">
        <f t="shared" si="1"/>
        <v>126109.40000000001</v>
      </c>
      <c r="J36" s="94">
        <f t="shared" si="5"/>
        <v>0</v>
      </c>
      <c r="K36" s="79">
        <f t="shared" si="2"/>
        <v>126109.40000000001</v>
      </c>
    </row>
    <row r="37" spans="1:11" s="91" customFormat="1" ht="33">
      <c r="A37" s="41" t="str">
        <f ca="1">IF(ISERROR(MATCH(E37,Код_КЦСР,0)),"",INDIRECT(ADDRESS(MATCH(E37,Код_КЦСР,0)+1,2,,,"КЦСР")))</f>
        <v>Руководство и управление в сфере установленных функций органов местного самоуправления</v>
      </c>
      <c r="B37" s="88">
        <v>801</v>
      </c>
      <c r="C37" s="8" t="s">
        <v>234</v>
      </c>
      <c r="D37" s="8" t="s">
        <v>237</v>
      </c>
      <c r="E37" s="88" t="s">
        <v>327</v>
      </c>
      <c r="F37" s="88"/>
      <c r="G37" s="94">
        <f>G38</f>
        <v>124245.5</v>
      </c>
      <c r="H37" s="94">
        <f aca="true" t="shared" si="6" ref="H37:J37">H38</f>
        <v>0</v>
      </c>
      <c r="I37" s="94">
        <f t="shared" si="1"/>
        <v>124245.5</v>
      </c>
      <c r="J37" s="94">
        <f t="shared" si="6"/>
        <v>0</v>
      </c>
      <c r="K37" s="79">
        <f t="shared" si="2"/>
        <v>124245.5</v>
      </c>
    </row>
    <row r="38" spans="1:11" s="91" customFormat="1" ht="12.75">
      <c r="A38" s="41" t="str">
        <f ca="1">IF(ISERROR(MATCH(E38,Код_КЦСР,0)),"",INDIRECT(ADDRESS(MATCH(E38,Код_КЦСР,0)+1,2,,,"КЦСР")))</f>
        <v>Центральный аппарат</v>
      </c>
      <c r="B38" s="88">
        <v>801</v>
      </c>
      <c r="C38" s="8" t="s">
        <v>234</v>
      </c>
      <c r="D38" s="8" t="s">
        <v>237</v>
      </c>
      <c r="E38" s="88" t="s">
        <v>330</v>
      </c>
      <c r="F38" s="88"/>
      <c r="G38" s="94">
        <f>G39+G41+G44</f>
        <v>124245.5</v>
      </c>
      <c r="H38" s="94">
        <f aca="true" t="shared" si="7" ref="H38:J38">H39+H41+H44</f>
        <v>0</v>
      </c>
      <c r="I38" s="94">
        <f t="shared" si="1"/>
        <v>124245.5</v>
      </c>
      <c r="J38" s="94">
        <f t="shared" si="7"/>
        <v>0</v>
      </c>
      <c r="K38" s="79">
        <f t="shared" si="2"/>
        <v>124245.5</v>
      </c>
    </row>
    <row r="39" spans="1:11" s="91" customFormat="1" ht="33">
      <c r="A39" s="41" t="str">
        <f aca="true" t="shared" si="8" ref="A39:A45">IF(ISERROR(MATCH(F39,Код_КВР,0)),"",INDIRECT(ADDRESS(MATCH(F39,Код_КВР,0)+1,2,,,"КВР")))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9" s="88">
        <v>801</v>
      </c>
      <c r="C39" s="8" t="s">
        <v>234</v>
      </c>
      <c r="D39" s="8" t="s">
        <v>237</v>
      </c>
      <c r="E39" s="88" t="s">
        <v>330</v>
      </c>
      <c r="F39" s="88">
        <v>100</v>
      </c>
      <c r="G39" s="94">
        <f>G40</f>
        <v>120035.7</v>
      </c>
      <c r="H39" s="94">
        <f>H40</f>
        <v>0</v>
      </c>
      <c r="I39" s="94">
        <f t="shared" si="1"/>
        <v>120035.7</v>
      </c>
      <c r="J39" s="94">
        <f>J40</f>
        <v>0</v>
      </c>
      <c r="K39" s="79">
        <f t="shared" si="2"/>
        <v>120035.7</v>
      </c>
    </row>
    <row r="40" spans="1:11" s="91" customFormat="1" ht="12.75">
      <c r="A40" s="41" t="str">
        <f ca="1" t="shared" si="8"/>
        <v>Расходы на выплаты персоналу муниципальных органов</v>
      </c>
      <c r="B40" s="88">
        <v>801</v>
      </c>
      <c r="C40" s="8" t="s">
        <v>234</v>
      </c>
      <c r="D40" s="8" t="s">
        <v>237</v>
      </c>
      <c r="E40" s="88" t="s">
        <v>330</v>
      </c>
      <c r="F40" s="88">
        <v>120</v>
      </c>
      <c r="G40" s="94">
        <v>120035.7</v>
      </c>
      <c r="H40" s="79"/>
      <c r="I40" s="94">
        <f t="shared" si="1"/>
        <v>120035.7</v>
      </c>
      <c r="J40" s="79"/>
      <c r="K40" s="79">
        <f t="shared" si="2"/>
        <v>120035.7</v>
      </c>
    </row>
    <row r="41" spans="1:11" s="91" customFormat="1" ht="12.75">
      <c r="A41" s="41" t="str">
        <f ca="1" t="shared" si="8"/>
        <v>Закупка товаров, работ и услуг для муниципальных нужд</v>
      </c>
      <c r="B41" s="88">
        <v>801</v>
      </c>
      <c r="C41" s="8" t="s">
        <v>234</v>
      </c>
      <c r="D41" s="8" t="s">
        <v>237</v>
      </c>
      <c r="E41" s="88" t="s">
        <v>330</v>
      </c>
      <c r="F41" s="88">
        <v>200</v>
      </c>
      <c r="G41" s="94">
        <f>G42</f>
        <v>4207.8</v>
      </c>
      <c r="H41" s="94">
        <f>H42</f>
        <v>0</v>
      </c>
      <c r="I41" s="94">
        <f t="shared" si="1"/>
        <v>4207.8</v>
      </c>
      <c r="J41" s="94">
        <f>J42</f>
        <v>0</v>
      </c>
      <c r="K41" s="79">
        <f t="shared" si="2"/>
        <v>4207.8</v>
      </c>
    </row>
    <row r="42" spans="1:11" s="91" customFormat="1" ht="33">
      <c r="A42" s="41" t="str">
        <f ca="1" t="shared" si="8"/>
        <v>Иные закупки товаров, работ и услуг для обеспечения муниципальных нужд</v>
      </c>
      <c r="B42" s="88">
        <v>801</v>
      </c>
      <c r="C42" s="8" t="s">
        <v>234</v>
      </c>
      <c r="D42" s="8" t="s">
        <v>237</v>
      </c>
      <c r="E42" s="88" t="s">
        <v>330</v>
      </c>
      <c r="F42" s="88">
        <v>240</v>
      </c>
      <c r="G42" s="94">
        <f>G43</f>
        <v>4207.8</v>
      </c>
      <c r="H42" s="94">
        <f>H43</f>
        <v>0</v>
      </c>
      <c r="I42" s="94">
        <f t="shared" si="1"/>
        <v>4207.8</v>
      </c>
      <c r="J42" s="94">
        <f>J43</f>
        <v>0</v>
      </c>
      <c r="K42" s="79">
        <f t="shared" si="2"/>
        <v>4207.8</v>
      </c>
    </row>
    <row r="43" spans="1:11" s="91" customFormat="1" ht="33">
      <c r="A43" s="41" t="str">
        <f ca="1" t="shared" si="8"/>
        <v xml:space="preserve">Прочая закупка товаров, работ и услуг для обеспечения муниципальных нужд         </v>
      </c>
      <c r="B43" s="88">
        <v>801</v>
      </c>
      <c r="C43" s="8" t="s">
        <v>234</v>
      </c>
      <c r="D43" s="8" t="s">
        <v>237</v>
      </c>
      <c r="E43" s="88" t="s">
        <v>330</v>
      </c>
      <c r="F43" s="88">
        <v>244</v>
      </c>
      <c r="G43" s="94">
        <v>4207.8</v>
      </c>
      <c r="H43" s="79"/>
      <c r="I43" s="94">
        <f t="shared" si="1"/>
        <v>4207.8</v>
      </c>
      <c r="J43" s="79"/>
      <c r="K43" s="79">
        <f t="shared" si="2"/>
        <v>4207.8</v>
      </c>
    </row>
    <row r="44" spans="1:11" s="91" customFormat="1" ht="12.75">
      <c r="A44" s="41" t="str">
        <f ca="1" t="shared" si="8"/>
        <v>Иные бюджетные ассигнования</v>
      </c>
      <c r="B44" s="88">
        <v>801</v>
      </c>
      <c r="C44" s="8" t="s">
        <v>234</v>
      </c>
      <c r="D44" s="8" t="s">
        <v>237</v>
      </c>
      <c r="E44" s="88" t="s">
        <v>330</v>
      </c>
      <c r="F44" s="88">
        <v>800</v>
      </c>
      <c r="G44" s="94">
        <f>G45</f>
        <v>2</v>
      </c>
      <c r="H44" s="94">
        <f>H45</f>
        <v>0</v>
      </c>
      <c r="I44" s="94">
        <f t="shared" si="1"/>
        <v>2</v>
      </c>
      <c r="J44" s="94">
        <f>J45</f>
        <v>0</v>
      </c>
      <c r="K44" s="79">
        <f t="shared" si="2"/>
        <v>2</v>
      </c>
    </row>
    <row r="45" spans="1:11" s="91" customFormat="1" ht="12.75">
      <c r="A45" s="41" t="str">
        <f ca="1" t="shared" si="8"/>
        <v>Уплата налогов, сборов и иных платежей</v>
      </c>
      <c r="B45" s="88">
        <v>801</v>
      </c>
      <c r="C45" s="8" t="s">
        <v>234</v>
      </c>
      <c r="D45" s="8" t="s">
        <v>237</v>
      </c>
      <c r="E45" s="88" t="s">
        <v>330</v>
      </c>
      <c r="F45" s="88">
        <v>850</v>
      </c>
      <c r="G45" s="94">
        <f>G46</f>
        <v>2</v>
      </c>
      <c r="H45" s="94">
        <f>H46</f>
        <v>0</v>
      </c>
      <c r="I45" s="94">
        <f t="shared" si="1"/>
        <v>2</v>
      </c>
      <c r="J45" s="94">
        <f>J46</f>
        <v>0</v>
      </c>
      <c r="K45" s="79">
        <f t="shared" si="2"/>
        <v>2</v>
      </c>
    </row>
    <row r="46" spans="1:11" s="91" customFormat="1" ht="12.75">
      <c r="A46" s="41" t="str">
        <f ca="1">IF(ISERROR(MATCH(F46,Код_КВР,0)),"",INDIRECT(ADDRESS(MATCH(F46,Код_КВР,0)+1,2,,,"КВР")))</f>
        <v>Уплата прочих налогов, сборов и иных платежей</v>
      </c>
      <c r="B46" s="88">
        <v>801</v>
      </c>
      <c r="C46" s="8" t="s">
        <v>234</v>
      </c>
      <c r="D46" s="8" t="s">
        <v>237</v>
      </c>
      <c r="E46" s="88" t="s">
        <v>330</v>
      </c>
      <c r="F46" s="88">
        <v>852</v>
      </c>
      <c r="G46" s="94">
        <v>2</v>
      </c>
      <c r="H46" s="79"/>
      <c r="I46" s="94">
        <f t="shared" si="1"/>
        <v>2</v>
      </c>
      <c r="J46" s="79"/>
      <c r="K46" s="79">
        <f t="shared" si="2"/>
        <v>2</v>
      </c>
    </row>
    <row r="47" spans="1:11" s="91" customFormat="1" ht="99">
      <c r="A47" s="41" t="str">
        <f ca="1">IF(ISERROR(MATCH(E47,Код_КЦСР,0)),"",INDIRECT(ADDRESS(MATCH(E47,Код_КЦСР,0)+1,2,,,"КЦСР")))</f>
        <v>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47" s="88">
        <v>801</v>
      </c>
      <c r="C47" s="8" t="s">
        <v>234</v>
      </c>
      <c r="D47" s="8" t="s">
        <v>237</v>
      </c>
      <c r="E47" s="88" t="s">
        <v>400</v>
      </c>
      <c r="F47" s="88"/>
      <c r="G47" s="94">
        <f>G48+G50</f>
        <v>1026.6</v>
      </c>
      <c r="H47" s="94">
        <f aca="true" t="shared" si="9" ref="H47:J47">H48+H50</f>
        <v>0</v>
      </c>
      <c r="I47" s="94">
        <f t="shared" si="1"/>
        <v>1026.6</v>
      </c>
      <c r="J47" s="94">
        <f t="shared" si="9"/>
        <v>0</v>
      </c>
      <c r="K47" s="79">
        <f t="shared" si="2"/>
        <v>1026.6</v>
      </c>
    </row>
    <row r="48" spans="1:11" s="91" customFormat="1" ht="33">
      <c r="A48" s="41" t="str">
        <f ca="1">IF(ISERROR(MATCH(F48,Код_КВР,0)),"",INDIRECT(ADDRESS(MATCH(F48,Код_КВР,0)+1,2,,,"КВР")))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8" s="88">
        <v>801</v>
      </c>
      <c r="C48" s="8" t="s">
        <v>234</v>
      </c>
      <c r="D48" s="8" t="s">
        <v>237</v>
      </c>
      <c r="E48" s="88" t="s">
        <v>400</v>
      </c>
      <c r="F48" s="88">
        <v>100</v>
      </c>
      <c r="G48" s="94">
        <f>G49</f>
        <v>1016.6</v>
      </c>
      <c r="H48" s="94">
        <f>H49</f>
        <v>0</v>
      </c>
      <c r="I48" s="94">
        <f t="shared" si="1"/>
        <v>1016.6</v>
      </c>
      <c r="J48" s="94">
        <f>J49</f>
        <v>0</v>
      </c>
      <c r="K48" s="79">
        <f t="shared" si="2"/>
        <v>1016.6</v>
      </c>
    </row>
    <row r="49" spans="1:11" s="91" customFormat="1" ht="12.75">
      <c r="A49" s="41" t="str">
        <f ca="1">IF(ISERROR(MATCH(F49,Код_КВР,0)),"",INDIRECT(ADDRESS(MATCH(F49,Код_КВР,0)+1,2,,,"КВР")))</f>
        <v>Расходы на выплаты персоналу муниципальных органов</v>
      </c>
      <c r="B49" s="88">
        <v>801</v>
      </c>
      <c r="C49" s="8" t="s">
        <v>234</v>
      </c>
      <c r="D49" s="8" t="s">
        <v>237</v>
      </c>
      <c r="E49" s="88" t="s">
        <v>400</v>
      </c>
      <c r="F49" s="88">
        <v>120</v>
      </c>
      <c r="G49" s="94">
        <v>1016.6</v>
      </c>
      <c r="H49" s="94"/>
      <c r="I49" s="94">
        <f t="shared" si="1"/>
        <v>1016.6</v>
      </c>
      <c r="J49" s="94"/>
      <c r="K49" s="79">
        <f t="shared" si="2"/>
        <v>1016.6</v>
      </c>
    </row>
    <row r="50" spans="1:11" s="91" customFormat="1" ht="12.75">
      <c r="A50" s="41" t="str">
        <f ca="1">IF(ISERROR(MATCH(F50,Код_КВР,0)),"",INDIRECT(ADDRESS(MATCH(F50,Код_КВР,0)+1,2,,,"КВР")))</f>
        <v>Закупка товаров, работ и услуг для муниципальных нужд</v>
      </c>
      <c r="B50" s="88">
        <v>801</v>
      </c>
      <c r="C50" s="8" t="s">
        <v>234</v>
      </c>
      <c r="D50" s="8" t="s">
        <v>237</v>
      </c>
      <c r="E50" s="88" t="s">
        <v>400</v>
      </c>
      <c r="F50" s="88">
        <v>200</v>
      </c>
      <c r="G50" s="94">
        <f>G51</f>
        <v>10</v>
      </c>
      <c r="H50" s="94">
        <f>H51</f>
        <v>0</v>
      </c>
      <c r="I50" s="94">
        <f t="shared" si="1"/>
        <v>10</v>
      </c>
      <c r="J50" s="94">
        <f>J51</f>
        <v>0</v>
      </c>
      <c r="K50" s="79">
        <f t="shared" si="2"/>
        <v>10</v>
      </c>
    </row>
    <row r="51" spans="1:11" s="91" customFormat="1" ht="33">
      <c r="A51" s="41" t="str">
        <f ca="1">IF(ISERROR(MATCH(F51,Код_КВР,0)),"",INDIRECT(ADDRESS(MATCH(F51,Код_КВР,0)+1,2,,,"КВР")))</f>
        <v>Иные закупки товаров, работ и услуг для обеспечения муниципальных нужд</v>
      </c>
      <c r="B51" s="88">
        <v>801</v>
      </c>
      <c r="C51" s="8" t="s">
        <v>234</v>
      </c>
      <c r="D51" s="8" t="s">
        <v>237</v>
      </c>
      <c r="E51" s="88" t="s">
        <v>400</v>
      </c>
      <c r="F51" s="88">
        <v>240</v>
      </c>
      <c r="G51" s="94">
        <f>G52</f>
        <v>10</v>
      </c>
      <c r="H51" s="94">
        <f>H52</f>
        <v>0</v>
      </c>
      <c r="I51" s="94">
        <f t="shared" si="1"/>
        <v>10</v>
      </c>
      <c r="J51" s="94">
        <f>J52</f>
        <v>0</v>
      </c>
      <c r="K51" s="79">
        <f t="shared" si="2"/>
        <v>10</v>
      </c>
    </row>
    <row r="52" spans="1:11" s="91" customFormat="1" ht="33">
      <c r="A52" s="41" t="str">
        <f ca="1">IF(ISERROR(MATCH(F52,Код_КВР,0)),"",INDIRECT(ADDRESS(MATCH(F52,Код_КВР,0)+1,2,,,"КВР")))</f>
        <v xml:space="preserve">Прочая закупка товаров, работ и услуг для обеспечения муниципальных нужд         </v>
      </c>
      <c r="B52" s="88">
        <v>801</v>
      </c>
      <c r="C52" s="8" t="s">
        <v>234</v>
      </c>
      <c r="D52" s="8" t="s">
        <v>237</v>
      </c>
      <c r="E52" s="88" t="s">
        <v>400</v>
      </c>
      <c r="F52" s="88">
        <v>244</v>
      </c>
      <c r="G52" s="94">
        <v>10</v>
      </c>
      <c r="H52" s="79"/>
      <c r="I52" s="94">
        <f t="shared" si="1"/>
        <v>10</v>
      </c>
      <c r="J52" s="79"/>
      <c r="K52" s="79">
        <f t="shared" si="2"/>
        <v>10</v>
      </c>
    </row>
    <row r="53" spans="1:11" s="91" customFormat="1" ht="99">
      <c r="A53" s="41" t="str">
        <f ca="1">IF(ISERROR(MATCH(E53,Код_КЦСР,0)),"",INDIRECT(ADDRESS(MATCH(E53,Код_КЦСР,0)+1,2,,,"КЦСР")))</f>
        <v>Осуществление отдельных государственных полномочий по созданию в муниципальных районах и городских округах области административных комиссий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53" s="88">
        <v>801</v>
      </c>
      <c r="C53" s="8" t="s">
        <v>234</v>
      </c>
      <c r="D53" s="8" t="s">
        <v>237</v>
      </c>
      <c r="E53" s="88" t="s">
        <v>401</v>
      </c>
      <c r="F53" s="88"/>
      <c r="G53" s="94">
        <f>G54</f>
        <v>495</v>
      </c>
      <c r="H53" s="94">
        <f aca="true" t="shared" si="10" ref="H53:J53">H54</f>
        <v>0</v>
      </c>
      <c r="I53" s="94">
        <f t="shared" si="1"/>
        <v>495</v>
      </c>
      <c r="J53" s="94">
        <f t="shared" si="10"/>
        <v>0</v>
      </c>
      <c r="K53" s="79">
        <f t="shared" si="2"/>
        <v>495</v>
      </c>
    </row>
    <row r="54" spans="1:11" s="91" customFormat="1" ht="33">
      <c r="A54" s="41" t="str">
        <f ca="1">IF(ISERROR(MATCH(F54,Код_КВР,0)),"",INDIRECT(ADDRESS(MATCH(F54,Код_КВР,0)+1,2,,,"КВР")))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4" s="88">
        <v>801</v>
      </c>
      <c r="C54" s="8" t="s">
        <v>234</v>
      </c>
      <c r="D54" s="8" t="s">
        <v>237</v>
      </c>
      <c r="E54" s="88" t="s">
        <v>401</v>
      </c>
      <c r="F54" s="88">
        <v>100</v>
      </c>
      <c r="G54" s="94">
        <f>G55</f>
        <v>495</v>
      </c>
      <c r="H54" s="79"/>
      <c r="I54" s="94">
        <f t="shared" si="1"/>
        <v>495</v>
      </c>
      <c r="J54" s="79"/>
      <c r="K54" s="79">
        <f t="shared" si="2"/>
        <v>495</v>
      </c>
    </row>
    <row r="55" spans="1:11" s="91" customFormat="1" ht="12.75">
      <c r="A55" s="41" t="str">
        <f ca="1">IF(ISERROR(MATCH(F55,Код_КВР,0)),"",INDIRECT(ADDRESS(MATCH(F55,Код_КВР,0)+1,2,,,"КВР")))</f>
        <v>Расходы на выплаты персоналу муниципальных органов</v>
      </c>
      <c r="B55" s="88">
        <v>801</v>
      </c>
      <c r="C55" s="8" t="s">
        <v>234</v>
      </c>
      <c r="D55" s="8" t="s">
        <v>237</v>
      </c>
      <c r="E55" s="88" t="s">
        <v>401</v>
      </c>
      <c r="F55" s="88">
        <v>120</v>
      </c>
      <c r="G55" s="94">
        <v>495</v>
      </c>
      <c r="H55" s="79"/>
      <c r="I55" s="94">
        <f t="shared" si="1"/>
        <v>495</v>
      </c>
      <c r="J55" s="79"/>
      <c r="K55" s="79">
        <f t="shared" si="2"/>
        <v>495</v>
      </c>
    </row>
    <row r="56" spans="1:11" s="91" customFormat="1" ht="148.5">
      <c r="A56" s="41" t="str">
        <f ca="1">IF(ISERROR(MATCH(E56,Код_КЦСР,0)),"",INDIRECT(ADDRESS(MATCH(E56,Код_КЦСР,0)+1,2,,,"КЦСР")))</f>
        <v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«Об административных правонарушениях в Вологодской области»,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56" s="88">
        <v>801</v>
      </c>
      <c r="C56" s="8" t="s">
        <v>234</v>
      </c>
      <c r="D56" s="8" t="s">
        <v>237</v>
      </c>
      <c r="E56" s="88" t="s">
        <v>402</v>
      </c>
      <c r="F56" s="88"/>
      <c r="G56" s="94">
        <f>G57</f>
        <v>0.7</v>
      </c>
      <c r="H56" s="94">
        <f aca="true" t="shared" si="11" ref="H56:J56">H57</f>
        <v>0</v>
      </c>
      <c r="I56" s="94">
        <f t="shared" si="1"/>
        <v>0.7</v>
      </c>
      <c r="J56" s="94">
        <f t="shared" si="11"/>
        <v>0</v>
      </c>
      <c r="K56" s="79">
        <f t="shared" si="2"/>
        <v>0.7</v>
      </c>
    </row>
    <row r="57" spans="1:11" s="91" customFormat="1" ht="12.75">
      <c r="A57" s="41" t="str">
        <f ca="1">IF(ISERROR(MATCH(F57,Код_КВР,0)),"",INDIRECT(ADDRESS(MATCH(F57,Код_КВР,0)+1,2,,,"КВР")))</f>
        <v>Закупка товаров, работ и услуг для муниципальных нужд</v>
      </c>
      <c r="B57" s="88">
        <v>801</v>
      </c>
      <c r="C57" s="8" t="s">
        <v>234</v>
      </c>
      <c r="D57" s="8" t="s">
        <v>237</v>
      </c>
      <c r="E57" s="88" t="s">
        <v>402</v>
      </c>
      <c r="F57" s="88">
        <v>200</v>
      </c>
      <c r="G57" s="94">
        <f>G58</f>
        <v>0.7</v>
      </c>
      <c r="H57" s="94">
        <f>H58</f>
        <v>0</v>
      </c>
      <c r="I57" s="94">
        <f t="shared" si="1"/>
        <v>0.7</v>
      </c>
      <c r="J57" s="94">
        <f>J58</f>
        <v>0</v>
      </c>
      <c r="K57" s="79">
        <f t="shared" si="2"/>
        <v>0.7</v>
      </c>
    </row>
    <row r="58" spans="1:11" s="91" customFormat="1" ht="33">
      <c r="A58" s="41" t="str">
        <f ca="1">IF(ISERROR(MATCH(F58,Код_КВР,0)),"",INDIRECT(ADDRESS(MATCH(F58,Код_КВР,0)+1,2,,,"КВР")))</f>
        <v>Иные закупки товаров, работ и услуг для обеспечения муниципальных нужд</v>
      </c>
      <c r="B58" s="88">
        <v>801</v>
      </c>
      <c r="C58" s="8" t="s">
        <v>234</v>
      </c>
      <c r="D58" s="8" t="s">
        <v>237</v>
      </c>
      <c r="E58" s="88" t="s">
        <v>402</v>
      </c>
      <c r="F58" s="88">
        <v>240</v>
      </c>
      <c r="G58" s="94">
        <f>G59</f>
        <v>0.7</v>
      </c>
      <c r="H58" s="94">
        <f>H59</f>
        <v>0</v>
      </c>
      <c r="I58" s="94">
        <f t="shared" si="1"/>
        <v>0.7</v>
      </c>
      <c r="J58" s="94">
        <f>J59</f>
        <v>0</v>
      </c>
      <c r="K58" s="79">
        <f t="shared" si="2"/>
        <v>0.7</v>
      </c>
    </row>
    <row r="59" spans="1:11" s="91" customFormat="1" ht="33">
      <c r="A59" s="41" t="str">
        <f ca="1">IF(ISERROR(MATCH(F59,Код_КВР,0)),"",INDIRECT(ADDRESS(MATCH(F59,Код_КВР,0)+1,2,,,"КВР")))</f>
        <v xml:space="preserve">Прочая закупка товаров, работ и услуг для обеспечения муниципальных нужд         </v>
      </c>
      <c r="B59" s="88">
        <v>801</v>
      </c>
      <c r="C59" s="8" t="s">
        <v>234</v>
      </c>
      <c r="D59" s="8" t="s">
        <v>237</v>
      </c>
      <c r="E59" s="88" t="s">
        <v>402</v>
      </c>
      <c r="F59" s="88">
        <v>244</v>
      </c>
      <c r="G59" s="94">
        <v>0.7</v>
      </c>
      <c r="H59" s="79"/>
      <c r="I59" s="94">
        <f t="shared" si="1"/>
        <v>0.7</v>
      </c>
      <c r="J59" s="79"/>
      <c r="K59" s="79">
        <f t="shared" si="2"/>
        <v>0.7</v>
      </c>
    </row>
    <row r="60" spans="1:11" s="91" customFormat="1" ht="87" customHeight="1">
      <c r="A60" s="41" t="str">
        <f ca="1">IF(ISERROR(MATCH(E60,Код_КЦСР,0)),"",INDIRECT(ADDRESS(MATCH(E60,Код_КЦСР,0)+1,2,,,"КЦСР")))</f>
        <v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v>
      </c>
      <c r="B60" s="88">
        <v>801</v>
      </c>
      <c r="C60" s="8" t="s">
        <v>234</v>
      </c>
      <c r="D60" s="8" t="s">
        <v>237</v>
      </c>
      <c r="E60" s="88" t="s">
        <v>404</v>
      </c>
      <c r="F60" s="88"/>
      <c r="G60" s="94">
        <f>G61</f>
        <v>341.6</v>
      </c>
      <c r="H60" s="94">
        <f aca="true" t="shared" si="12" ref="H60:J60">H61</f>
        <v>0</v>
      </c>
      <c r="I60" s="94">
        <f t="shared" si="1"/>
        <v>341.6</v>
      </c>
      <c r="J60" s="94">
        <f t="shared" si="12"/>
        <v>0</v>
      </c>
      <c r="K60" s="79">
        <f t="shared" si="2"/>
        <v>341.6</v>
      </c>
    </row>
    <row r="61" spans="1:11" s="91" customFormat="1" ht="33">
      <c r="A61" s="41" t="str">
        <f ca="1">IF(ISERROR(MATCH(F61,Код_КВР,0)),"",INDIRECT(ADDRESS(MATCH(F61,Код_КВР,0)+1,2,,,"КВР")))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1" s="88">
        <v>801</v>
      </c>
      <c r="C61" s="8" t="s">
        <v>234</v>
      </c>
      <c r="D61" s="8" t="s">
        <v>237</v>
      </c>
      <c r="E61" s="88" t="s">
        <v>404</v>
      </c>
      <c r="F61" s="88">
        <v>100</v>
      </c>
      <c r="G61" s="94">
        <f>G62</f>
        <v>341.6</v>
      </c>
      <c r="H61" s="94">
        <f>H62</f>
        <v>0</v>
      </c>
      <c r="I61" s="94">
        <f t="shared" si="1"/>
        <v>341.6</v>
      </c>
      <c r="J61" s="94">
        <f>J62</f>
        <v>0</v>
      </c>
      <c r="K61" s="79">
        <f t="shared" si="2"/>
        <v>341.6</v>
      </c>
    </row>
    <row r="62" spans="1:11" s="91" customFormat="1" ht="12.75">
      <c r="A62" s="41" t="str">
        <f ca="1">IF(ISERROR(MATCH(F62,Код_КВР,0)),"",INDIRECT(ADDRESS(MATCH(F62,Код_КВР,0)+1,2,,,"КВР")))</f>
        <v>Расходы на выплаты персоналу муниципальных органов</v>
      </c>
      <c r="B62" s="88">
        <v>801</v>
      </c>
      <c r="C62" s="8" t="s">
        <v>234</v>
      </c>
      <c r="D62" s="8" t="s">
        <v>237</v>
      </c>
      <c r="E62" s="88" t="s">
        <v>404</v>
      </c>
      <c r="F62" s="88">
        <v>120</v>
      </c>
      <c r="G62" s="94">
        <v>341.6</v>
      </c>
      <c r="H62" s="79"/>
      <c r="I62" s="94">
        <f t="shared" si="1"/>
        <v>341.6</v>
      </c>
      <c r="J62" s="79"/>
      <c r="K62" s="79">
        <f t="shared" si="2"/>
        <v>341.6</v>
      </c>
    </row>
    <row r="63" spans="1:11" s="91" customFormat="1" ht="12.75" hidden="1">
      <c r="A63" s="11" t="s">
        <v>399</v>
      </c>
      <c r="B63" s="88">
        <v>801</v>
      </c>
      <c r="C63" s="8" t="s">
        <v>234</v>
      </c>
      <c r="D63" s="8" t="s">
        <v>242</v>
      </c>
      <c r="E63" s="88"/>
      <c r="F63" s="88"/>
      <c r="G63" s="94">
        <f>G64</f>
        <v>0</v>
      </c>
      <c r="H63" s="79"/>
      <c r="I63" s="94">
        <f t="shared" si="1"/>
        <v>0</v>
      </c>
      <c r="J63" s="79"/>
      <c r="K63" s="79">
        <f t="shared" si="2"/>
        <v>0</v>
      </c>
    </row>
    <row r="64" spans="1:11" s="91" customFormat="1" ht="66" hidden="1">
      <c r="A64" s="41" t="str">
        <f ca="1">IF(ISERROR(MATCH(E64,Код_КЦСР,0)),"",INDIRECT(ADDRESS(MATCH(E64,Код_КЦСР,0)+1,2,,,"КЦСР")))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v>
      </c>
      <c r="B64" s="88">
        <v>801</v>
      </c>
      <c r="C64" s="8" t="s">
        <v>234</v>
      </c>
      <c r="D64" s="8" t="s">
        <v>242</v>
      </c>
      <c r="E64" s="88" t="s">
        <v>407</v>
      </c>
      <c r="F64" s="88"/>
      <c r="G64" s="94">
        <f>G65</f>
        <v>0</v>
      </c>
      <c r="H64" s="79"/>
      <c r="I64" s="94">
        <f t="shared" si="1"/>
        <v>0</v>
      </c>
      <c r="J64" s="79"/>
      <c r="K64" s="79">
        <f t="shared" si="2"/>
        <v>0</v>
      </c>
    </row>
    <row r="65" spans="1:11" s="91" customFormat="1" ht="12.75" hidden="1">
      <c r="A65" s="41" t="str">
        <f ca="1">IF(ISERROR(MATCH(F65,Код_КВР,0)),"",INDIRECT(ADDRESS(MATCH(F65,Код_КВР,0)+1,2,,,"КВР")))</f>
        <v>Закупка товаров, работ и услуг для муниципальных нужд</v>
      </c>
      <c r="B65" s="88">
        <v>801</v>
      </c>
      <c r="C65" s="8" t="s">
        <v>234</v>
      </c>
      <c r="D65" s="8" t="s">
        <v>242</v>
      </c>
      <c r="E65" s="88" t="s">
        <v>407</v>
      </c>
      <c r="F65" s="88">
        <v>200</v>
      </c>
      <c r="G65" s="94">
        <f>G66</f>
        <v>0</v>
      </c>
      <c r="H65" s="79"/>
      <c r="I65" s="94">
        <f t="shared" si="1"/>
        <v>0</v>
      </c>
      <c r="J65" s="79"/>
      <c r="K65" s="79">
        <f t="shared" si="2"/>
        <v>0</v>
      </c>
    </row>
    <row r="66" spans="1:11" s="91" customFormat="1" ht="33" hidden="1">
      <c r="A66" s="41" t="str">
        <f ca="1">IF(ISERROR(MATCH(F66,Код_КВР,0)),"",INDIRECT(ADDRESS(MATCH(F66,Код_КВР,0)+1,2,,,"КВР")))</f>
        <v>Иные закупки товаров, работ и услуг для обеспечения муниципальных нужд</v>
      </c>
      <c r="B66" s="88">
        <v>801</v>
      </c>
      <c r="C66" s="8" t="s">
        <v>234</v>
      </c>
      <c r="D66" s="8" t="s">
        <v>242</v>
      </c>
      <c r="E66" s="88" t="s">
        <v>407</v>
      </c>
      <c r="F66" s="88">
        <v>240</v>
      </c>
      <c r="G66" s="94">
        <f>G67</f>
        <v>0</v>
      </c>
      <c r="H66" s="79"/>
      <c r="I66" s="94">
        <f t="shared" si="1"/>
        <v>0</v>
      </c>
      <c r="J66" s="79"/>
      <c r="K66" s="79">
        <f t="shared" si="2"/>
        <v>0</v>
      </c>
    </row>
    <row r="67" spans="1:11" s="91" customFormat="1" ht="33" hidden="1">
      <c r="A67" s="41" t="str">
        <f ca="1">IF(ISERROR(MATCH(F67,Код_КВР,0)),"",INDIRECT(ADDRESS(MATCH(F67,Код_КВР,0)+1,2,,,"КВР")))</f>
        <v xml:space="preserve">Прочая закупка товаров, работ и услуг для обеспечения муниципальных нужд         </v>
      </c>
      <c r="B67" s="88">
        <v>801</v>
      </c>
      <c r="C67" s="8" t="s">
        <v>234</v>
      </c>
      <c r="D67" s="8" t="s">
        <v>242</v>
      </c>
      <c r="E67" s="88" t="s">
        <v>407</v>
      </c>
      <c r="F67" s="88">
        <v>244</v>
      </c>
      <c r="G67" s="94"/>
      <c r="H67" s="79"/>
      <c r="I67" s="94">
        <f t="shared" si="1"/>
        <v>0</v>
      </c>
      <c r="J67" s="79"/>
      <c r="K67" s="79">
        <f t="shared" si="2"/>
        <v>0</v>
      </c>
    </row>
    <row r="68" spans="1:11" s="91" customFormat="1" ht="12.75">
      <c r="A68" s="10" t="s">
        <v>258</v>
      </c>
      <c r="B68" s="88">
        <v>801</v>
      </c>
      <c r="C68" s="8" t="s">
        <v>234</v>
      </c>
      <c r="D68" s="8" t="s">
        <v>211</v>
      </c>
      <c r="E68" s="88"/>
      <c r="F68" s="88"/>
      <c r="G68" s="94">
        <f>G69+G85+G90+G106+G129+G146+G152</f>
        <v>119681.6</v>
      </c>
      <c r="H68" s="94">
        <f>H69+H85+H90+H106+H129+H146+H152</f>
        <v>0</v>
      </c>
      <c r="I68" s="94">
        <f t="shared" si="1"/>
        <v>119681.6</v>
      </c>
      <c r="J68" s="94">
        <f>J69+J85+J90+J106+J129+J146+J152+J101</f>
        <v>9039.400000000001</v>
      </c>
      <c r="K68" s="79">
        <f t="shared" si="2"/>
        <v>128721</v>
      </c>
    </row>
    <row r="69" spans="1:11" s="91" customFormat="1" ht="12.75">
      <c r="A69" s="41" t="str">
        <f ca="1">IF(ISERROR(MATCH(E69,Код_КЦСР,0)),"",INDIRECT(ADDRESS(MATCH(E69,Код_КЦСР,0)+1,2,,,"КЦСР")))</f>
        <v>Муниципальная программа «Развитие архивного дела» на 2013-2018 годы</v>
      </c>
      <c r="B69" s="88">
        <v>801</v>
      </c>
      <c r="C69" s="8" t="s">
        <v>234</v>
      </c>
      <c r="D69" s="8" t="s">
        <v>211</v>
      </c>
      <c r="E69" s="88" t="s">
        <v>566</v>
      </c>
      <c r="F69" s="88"/>
      <c r="G69" s="94">
        <f>G70+G79</f>
        <v>13813.9</v>
      </c>
      <c r="H69" s="94">
        <f aca="true" t="shared" si="13" ref="H69:J69">H70+H79</f>
        <v>0</v>
      </c>
      <c r="I69" s="94">
        <f t="shared" si="1"/>
        <v>13813.9</v>
      </c>
      <c r="J69" s="94">
        <f t="shared" si="13"/>
        <v>0</v>
      </c>
      <c r="K69" s="79">
        <f t="shared" si="2"/>
        <v>13813.9</v>
      </c>
    </row>
    <row r="70" spans="1:11" s="91" customFormat="1" ht="49.5">
      <c r="A70" s="41" t="str">
        <f ca="1">IF(ISERROR(MATCH(E70,Код_КЦСР,0)),"",INDIRECT(ADDRESS(MATCH(E70,Код_КЦСР,0)+1,2,,,"КЦСР")))</f>
        <v>Обеспечение сохранности документов Архивного фонда и других архивных документов и предоставление потребителям ретроспективной информации</v>
      </c>
      <c r="B70" s="88">
        <v>801</v>
      </c>
      <c r="C70" s="8" t="s">
        <v>234</v>
      </c>
      <c r="D70" s="8" t="s">
        <v>211</v>
      </c>
      <c r="E70" s="88" t="s">
        <v>568</v>
      </c>
      <c r="F70" s="88"/>
      <c r="G70" s="94">
        <f>G71+G73+G76</f>
        <v>12741.9</v>
      </c>
      <c r="H70" s="94">
        <f aca="true" t="shared" si="14" ref="H70:J70">H71+H73+H76</f>
        <v>0</v>
      </c>
      <c r="I70" s="94">
        <f t="shared" si="1"/>
        <v>12741.9</v>
      </c>
      <c r="J70" s="94">
        <f t="shared" si="14"/>
        <v>0</v>
      </c>
      <c r="K70" s="79">
        <f t="shared" si="2"/>
        <v>12741.9</v>
      </c>
    </row>
    <row r="71" spans="1:11" s="91" customFormat="1" ht="33">
      <c r="A71" s="41" t="str">
        <f aca="true" t="shared" si="15" ref="A71:A77">IF(ISERROR(MATCH(F71,Код_КВР,0)),"",INDIRECT(ADDRESS(MATCH(F71,Код_КВР,0)+1,2,,,"КВР")))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1" s="88">
        <v>801</v>
      </c>
      <c r="C71" s="8" t="s">
        <v>234</v>
      </c>
      <c r="D71" s="8" t="s">
        <v>211</v>
      </c>
      <c r="E71" s="88" t="s">
        <v>568</v>
      </c>
      <c r="F71" s="88">
        <v>100</v>
      </c>
      <c r="G71" s="94">
        <f>G72</f>
        <v>6387</v>
      </c>
      <c r="H71" s="94">
        <f>H72</f>
        <v>0</v>
      </c>
      <c r="I71" s="94">
        <f t="shared" si="1"/>
        <v>6387</v>
      </c>
      <c r="J71" s="94">
        <f>J72</f>
        <v>0</v>
      </c>
      <c r="K71" s="79">
        <f t="shared" si="2"/>
        <v>6387</v>
      </c>
    </row>
    <row r="72" spans="1:11" s="91" customFormat="1" ht="12.75">
      <c r="A72" s="41" t="str">
        <f ca="1" t="shared" si="15"/>
        <v>Расходы на выплаты персоналу казенных учреждений</v>
      </c>
      <c r="B72" s="88">
        <v>801</v>
      </c>
      <c r="C72" s="8" t="s">
        <v>234</v>
      </c>
      <c r="D72" s="8" t="s">
        <v>211</v>
      </c>
      <c r="E72" s="88" t="s">
        <v>568</v>
      </c>
      <c r="F72" s="88">
        <v>110</v>
      </c>
      <c r="G72" s="94">
        <v>6387</v>
      </c>
      <c r="H72" s="79"/>
      <c r="I72" s="94">
        <f t="shared" si="1"/>
        <v>6387</v>
      </c>
      <c r="J72" s="79"/>
      <c r="K72" s="79">
        <f t="shared" si="2"/>
        <v>6387</v>
      </c>
    </row>
    <row r="73" spans="1:11" s="91" customFormat="1" ht="12.75">
      <c r="A73" s="41" t="str">
        <f ca="1" t="shared" si="15"/>
        <v>Закупка товаров, работ и услуг для муниципальных нужд</v>
      </c>
      <c r="B73" s="88">
        <v>801</v>
      </c>
      <c r="C73" s="8" t="s">
        <v>234</v>
      </c>
      <c r="D73" s="8" t="s">
        <v>211</v>
      </c>
      <c r="E73" s="88" t="s">
        <v>568</v>
      </c>
      <c r="F73" s="88">
        <v>200</v>
      </c>
      <c r="G73" s="94">
        <f>G74</f>
        <v>4051.8</v>
      </c>
      <c r="H73" s="94">
        <f>H74</f>
        <v>0</v>
      </c>
      <c r="I73" s="94">
        <f t="shared" si="1"/>
        <v>4051.8</v>
      </c>
      <c r="J73" s="94">
        <f>J74</f>
        <v>0</v>
      </c>
      <c r="K73" s="79">
        <f t="shared" si="2"/>
        <v>4051.8</v>
      </c>
    </row>
    <row r="74" spans="1:11" s="91" customFormat="1" ht="33">
      <c r="A74" s="41" t="str">
        <f ca="1" t="shared" si="15"/>
        <v>Иные закупки товаров, работ и услуг для обеспечения муниципальных нужд</v>
      </c>
      <c r="B74" s="88">
        <v>801</v>
      </c>
      <c r="C74" s="8" t="s">
        <v>234</v>
      </c>
      <c r="D74" s="8" t="s">
        <v>211</v>
      </c>
      <c r="E74" s="88" t="s">
        <v>568</v>
      </c>
      <c r="F74" s="88">
        <v>240</v>
      </c>
      <c r="G74" s="94">
        <f>G75</f>
        <v>4051.8</v>
      </c>
      <c r="H74" s="79"/>
      <c r="I74" s="94">
        <f t="shared" si="1"/>
        <v>4051.8</v>
      </c>
      <c r="J74" s="79"/>
      <c r="K74" s="79">
        <f t="shared" si="2"/>
        <v>4051.8</v>
      </c>
    </row>
    <row r="75" spans="1:11" s="91" customFormat="1" ht="33">
      <c r="A75" s="41" t="str">
        <f ca="1" t="shared" si="15"/>
        <v xml:space="preserve">Прочая закупка товаров, работ и услуг для обеспечения муниципальных нужд         </v>
      </c>
      <c r="B75" s="88">
        <v>801</v>
      </c>
      <c r="C75" s="8" t="s">
        <v>234</v>
      </c>
      <c r="D75" s="8" t="s">
        <v>211</v>
      </c>
      <c r="E75" s="88" t="s">
        <v>568</v>
      </c>
      <c r="F75" s="88">
        <v>244</v>
      </c>
      <c r="G75" s="94">
        <v>4051.8</v>
      </c>
      <c r="H75" s="79"/>
      <c r="I75" s="94">
        <f t="shared" si="1"/>
        <v>4051.8</v>
      </c>
      <c r="J75" s="79"/>
      <c r="K75" s="79">
        <f t="shared" si="2"/>
        <v>4051.8</v>
      </c>
    </row>
    <row r="76" spans="1:11" s="91" customFormat="1" ht="12.75">
      <c r="A76" s="41" t="str">
        <f ca="1" t="shared" si="15"/>
        <v>Иные бюджетные ассигнования</v>
      </c>
      <c r="B76" s="88">
        <v>801</v>
      </c>
      <c r="C76" s="8" t="s">
        <v>234</v>
      </c>
      <c r="D76" s="8" t="s">
        <v>211</v>
      </c>
      <c r="E76" s="88" t="s">
        <v>568</v>
      </c>
      <c r="F76" s="88">
        <v>800</v>
      </c>
      <c r="G76" s="94">
        <f>G77</f>
        <v>2303.1</v>
      </c>
      <c r="H76" s="94">
        <f>H77</f>
        <v>0</v>
      </c>
      <c r="I76" s="94">
        <f t="shared" si="1"/>
        <v>2303.1</v>
      </c>
      <c r="J76" s="94">
        <f>J77</f>
        <v>0</v>
      </c>
      <c r="K76" s="79">
        <f t="shared" si="2"/>
        <v>2303.1</v>
      </c>
    </row>
    <row r="77" spans="1:11" s="91" customFormat="1" ht="12.75">
      <c r="A77" s="41" t="str">
        <f ca="1" t="shared" si="15"/>
        <v>Уплата налогов, сборов и иных платежей</v>
      </c>
      <c r="B77" s="88">
        <v>801</v>
      </c>
      <c r="C77" s="8" t="s">
        <v>234</v>
      </c>
      <c r="D77" s="8" t="s">
        <v>211</v>
      </c>
      <c r="E77" s="88" t="s">
        <v>568</v>
      </c>
      <c r="F77" s="88">
        <v>850</v>
      </c>
      <c r="G77" s="94">
        <f>G78</f>
        <v>2303.1</v>
      </c>
      <c r="H77" s="94">
        <f>H78</f>
        <v>0</v>
      </c>
      <c r="I77" s="94">
        <f t="shared" si="1"/>
        <v>2303.1</v>
      </c>
      <c r="J77" s="94">
        <f>J78</f>
        <v>0</v>
      </c>
      <c r="K77" s="79">
        <f t="shared" si="2"/>
        <v>2303.1</v>
      </c>
    </row>
    <row r="78" spans="1:11" s="91" customFormat="1" ht="12.75">
      <c r="A78" s="41" t="str">
        <f ca="1">IF(ISERROR(MATCH(F78,Код_КВР,0)),"",INDIRECT(ADDRESS(MATCH(F78,Код_КВР,0)+1,2,,,"КВР")))</f>
        <v>Уплата налога на имущество организаций и земельного налога</v>
      </c>
      <c r="B78" s="88">
        <v>801</v>
      </c>
      <c r="C78" s="8" t="s">
        <v>234</v>
      </c>
      <c r="D78" s="8" t="s">
        <v>211</v>
      </c>
      <c r="E78" s="88" t="s">
        <v>568</v>
      </c>
      <c r="F78" s="88">
        <v>851</v>
      </c>
      <c r="G78" s="94">
        <v>2303.1</v>
      </c>
      <c r="H78" s="94"/>
      <c r="I78" s="94">
        <f t="shared" si="1"/>
        <v>2303.1</v>
      </c>
      <c r="J78" s="94"/>
      <c r="K78" s="79">
        <f t="shared" si="2"/>
        <v>2303.1</v>
      </c>
    </row>
    <row r="79" spans="1:11" s="91" customFormat="1" ht="88.5" customHeight="1">
      <c r="A79" s="41" t="str">
        <f ca="1">IF(ISERROR(MATCH(E79,Код_КЦСР,0)),"",INDIRECT(ADDRESS(MATCH(E79,Код_КЦСР,0)+1,2,,,"КЦСР")))</f>
        <v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v>
      </c>
      <c r="B79" s="88">
        <v>801</v>
      </c>
      <c r="C79" s="8" t="s">
        <v>234</v>
      </c>
      <c r="D79" s="8" t="s">
        <v>211</v>
      </c>
      <c r="E79" s="88" t="s">
        <v>408</v>
      </c>
      <c r="F79" s="88"/>
      <c r="G79" s="94">
        <f>G80+G82</f>
        <v>1072</v>
      </c>
      <c r="H79" s="94">
        <f>H80+H82</f>
        <v>0</v>
      </c>
      <c r="I79" s="94">
        <f t="shared" si="1"/>
        <v>1072</v>
      </c>
      <c r="J79" s="94">
        <f>J80+J82</f>
        <v>0</v>
      </c>
      <c r="K79" s="79">
        <f t="shared" si="2"/>
        <v>1072</v>
      </c>
    </row>
    <row r="80" spans="1:11" s="91" customFormat="1" ht="33">
      <c r="A80" s="41" t="str">
        <f ca="1">IF(ISERROR(MATCH(F80,Код_КВР,0)),"",INDIRECT(ADDRESS(MATCH(F80,Код_КВР,0)+1,2,,,"КВР")))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0" s="88">
        <v>801</v>
      </c>
      <c r="C80" s="8" t="s">
        <v>234</v>
      </c>
      <c r="D80" s="8" t="s">
        <v>211</v>
      </c>
      <c r="E80" s="88" t="s">
        <v>408</v>
      </c>
      <c r="F80" s="88">
        <v>100</v>
      </c>
      <c r="G80" s="94">
        <f>G81</f>
        <v>305.2</v>
      </c>
      <c r="H80" s="94">
        <f>H81</f>
        <v>0</v>
      </c>
      <c r="I80" s="94">
        <f t="shared" si="1"/>
        <v>305.2</v>
      </c>
      <c r="J80" s="94">
        <f>J81</f>
        <v>0</v>
      </c>
      <c r="K80" s="79">
        <f t="shared" si="2"/>
        <v>305.2</v>
      </c>
    </row>
    <row r="81" spans="1:11" s="91" customFormat="1" ht="12.75">
      <c r="A81" s="41" t="str">
        <f ca="1">IF(ISERROR(MATCH(F81,Код_КВР,0)),"",INDIRECT(ADDRESS(MATCH(F81,Код_КВР,0)+1,2,,,"КВР")))</f>
        <v>Расходы на выплаты персоналу казенных учреждений</v>
      </c>
      <c r="B81" s="88">
        <v>801</v>
      </c>
      <c r="C81" s="8" t="s">
        <v>234</v>
      </c>
      <c r="D81" s="8" t="s">
        <v>211</v>
      </c>
      <c r="E81" s="88" t="s">
        <v>408</v>
      </c>
      <c r="F81" s="88">
        <v>110</v>
      </c>
      <c r="G81" s="94">
        <v>305.2</v>
      </c>
      <c r="H81" s="94"/>
      <c r="I81" s="94">
        <f t="shared" si="1"/>
        <v>305.2</v>
      </c>
      <c r="J81" s="94"/>
      <c r="K81" s="79">
        <f t="shared" si="2"/>
        <v>305.2</v>
      </c>
    </row>
    <row r="82" spans="1:11" s="91" customFormat="1" ht="12.75">
      <c r="A82" s="41" t="str">
        <f ca="1">IF(ISERROR(MATCH(F82,Код_КВР,0)),"",INDIRECT(ADDRESS(MATCH(F82,Код_КВР,0)+1,2,,,"КВР")))</f>
        <v>Закупка товаров, работ и услуг для муниципальных нужд</v>
      </c>
      <c r="B82" s="88">
        <v>801</v>
      </c>
      <c r="C82" s="8" t="s">
        <v>234</v>
      </c>
      <c r="D82" s="8" t="s">
        <v>211</v>
      </c>
      <c r="E82" s="88" t="s">
        <v>408</v>
      </c>
      <c r="F82" s="88">
        <v>200</v>
      </c>
      <c r="G82" s="94">
        <f>G83</f>
        <v>766.8</v>
      </c>
      <c r="H82" s="94">
        <f>H83</f>
        <v>0</v>
      </c>
      <c r="I82" s="94">
        <f t="shared" si="1"/>
        <v>766.8</v>
      </c>
      <c r="J82" s="94">
        <f>J83</f>
        <v>0</v>
      </c>
      <c r="K82" s="79">
        <f t="shared" si="2"/>
        <v>766.8</v>
      </c>
    </row>
    <row r="83" spans="1:11" s="91" customFormat="1" ht="33">
      <c r="A83" s="41" t="str">
        <f ca="1">IF(ISERROR(MATCH(F83,Код_КВР,0)),"",INDIRECT(ADDRESS(MATCH(F83,Код_КВР,0)+1,2,,,"КВР")))</f>
        <v>Иные закупки товаров, работ и услуг для обеспечения муниципальных нужд</v>
      </c>
      <c r="B83" s="88">
        <v>801</v>
      </c>
      <c r="C83" s="8" t="s">
        <v>234</v>
      </c>
      <c r="D83" s="8" t="s">
        <v>211</v>
      </c>
      <c r="E83" s="88" t="s">
        <v>408</v>
      </c>
      <c r="F83" s="88">
        <v>240</v>
      </c>
      <c r="G83" s="94">
        <f>G84</f>
        <v>766.8</v>
      </c>
      <c r="H83" s="94">
        <f>H84</f>
        <v>0</v>
      </c>
      <c r="I83" s="94">
        <f t="shared" si="1"/>
        <v>766.8</v>
      </c>
      <c r="J83" s="94">
        <f>J84</f>
        <v>0</v>
      </c>
      <c r="K83" s="79">
        <f t="shared" si="2"/>
        <v>766.8</v>
      </c>
    </row>
    <row r="84" spans="1:11" s="91" customFormat="1" ht="33">
      <c r="A84" s="41" t="str">
        <f ca="1">IF(ISERROR(MATCH(F84,Код_КВР,0)),"",INDIRECT(ADDRESS(MATCH(F84,Код_КВР,0)+1,2,,,"КВР")))</f>
        <v xml:space="preserve">Прочая закупка товаров, работ и услуг для обеспечения муниципальных нужд         </v>
      </c>
      <c r="B84" s="88">
        <v>801</v>
      </c>
      <c r="C84" s="8" t="s">
        <v>234</v>
      </c>
      <c r="D84" s="8" t="s">
        <v>211</v>
      </c>
      <c r="E84" s="88" t="s">
        <v>408</v>
      </c>
      <c r="F84" s="88">
        <v>244</v>
      </c>
      <c r="G84" s="94">
        <v>766.8</v>
      </c>
      <c r="H84" s="94"/>
      <c r="I84" s="94">
        <f t="shared" si="1"/>
        <v>766.8</v>
      </c>
      <c r="J84" s="94"/>
      <c r="K84" s="79">
        <f t="shared" si="2"/>
        <v>766.8</v>
      </c>
    </row>
    <row r="85" spans="1:11" s="91" customFormat="1" ht="33">
      <c r="A85" s="41" t="str">
        <f ca="1">IF(ISERROR(MATCH(E85,Код_КЦСР,0)),"",INDIRECT(ADDRESS(MATCH(E85,Код_КЦСР,0)+1,2,,,"КЦСР")))</f>
        <v>Муниципальная программа «Содействие развитию потребительского рынка в городе Череповце на 2013-2017 годы»</v>
      </c>
      <c r="B85" s="88">
        <v>801</v>
      </c>
      <c r="C85" s="8" t="s">
        <v>234</v>
      </c>
      <c r="D85" s="8" t="s">
        <v>211</v>
      </c>
      <c r="E85" s="88" t="s">
        <v>579</v>
      </c>
      <c r="F85" s="88"/>
      <c r="G85" s="94">
        <f aca="true" t="shared" si="16" ref="G85:J88">G86</f>
        <v>150</v>
      </c>
      <c r="H85" s="94">
        <f t="shared" si="16"/>
        <v>0</v>
      </c>
      <c r="I85" s="94">
        <f t="shared" si="1"/>
        <v>150</v>
      </c>
      <c r="J85" s="94">
        <f t="shared" si="16"/>
        <v>0</v>
      </c>
      <c r="K85" s="79">
        <f t="shared" si="2"/>
        <v>150</v>
      </c>
    </row>
    <row r="86" spans="1:11" s="91" customFormat="1" ht="49.5">
      <c r="A86" s="41" t="str">
        <f ca="1">IF(ISERROR(MATCH(E86,Код_КЦСР,0)),"",INDIRECT(ADDRESS(MATCH(E86,Код_КЦСР,0)+1,2,,,"КЦСР")))</f>
        <v>Проведение конкурсов среди предприятий сферы потребительского рынка, организация участия предприятий потребительского рынка в областных конкурсах</v>
      </c>
      <c r="B86" s="88">
        <v>801</v>
      </c>
      <c r="C86" s="8" t="s">
        <v>234</v>
      </c>
      <c r="D86" s="8" t="s">
        <v>211</v>
      </c>
      <c r="E86" s="88" t="s">
        <v>581</v>
      </c>
      <c r="F86" s="88"/>
      <c r="G86" s="94">
        <f t="shared" si="16"/>
        <v>150</v>
      </c>
      <c r="H86" s="94">
        <f t="shared" si="16"/>
        <v>0</v>
      </c>
      <c r="I86" s="94">
        <f t="shared" si="1"/>
        <v>150</v>
      </c>
      <c r="J86" s="94">
        <f t="shared" si="16"/>
        <v>0</v>
      </c>
      <c r="K86" s="79">
        <f t="shared" si="2"/>
        <v>150</v>
      </c>
    </row>
    <row r="87" spans="1:11" s="91" customFormat="1" ht="12.75">
      <c r="A87" s="41" t="str">
        <f ca="1">IF(ISERROR(MATCH(F87,Код_КВР,0)),"",INDIRECT(ADDRESS(MATCH(F87,Код_КВР,0)+1,2,,,"КВР")))</f>
        <v>Закупка товаров, работ и услуг для муниципальных нужд</v>
      </c>
      <c r="B87" s="88">
        <v>801</v>
      </c>
      <c r="C87" s="8" t="s">
        <v>234</v>
      </c>
      <c r="D87" s="8" t="s">
        <v>211</v>
      </c>
      <c r="E87" s="88" t="s">
        <v>581</v>
      </c>
      <c r="F87" s="88">
        <v>200</v>
      </c>
      <c r="G87" s="94">
        <f t="shared" si="16"/>
        <v>150</v>
      </c>
      <c r="H87" s="94">
        <f t="shared" si="16"/>
        <v>0</v>
      </c>
      <c r="I87" s="94">
        <f t="shared" si="1"/>
        <v>150</v>
      </c>
      <c r="J87" s="94">
        <f t="shared" si="16"/>
        <v>0</v>
      </c>
      <c r="K87" s="79">
        <f t="shared" si="2"/>
        <v>150</v>
      </c>
    </row>
    <row r="88" spans="1:11" s="91" customFormat="1" ht="33">
      <c r="A88" s="41" t="str">
        <f ca="1">IF(ISERROR(MATCH(F88,Код_КВР,0)),"",INDIRECT(ADDRESS(MATCH(F88,Код_КВР,0)+1,2,,,"КВР")))</f>
        <v>Иные закупки товаров, работ и услуг для обеспечения муниципальных нужд</v>
      </c>
      <c r="B88" s="88">
        <v>801</v>
      </c>
      <c r="C88" s="8" t="s">
        <v>234</v>
      </c>
      <c r="D88" s="8" t="s">
        <v>211</v>
      </c>
      <c r="E88" s="88" t="s">
        <v>581</v>
      </c>
      <c r="F88" s="88">
        <v>240</v>
      </c>
      <c r="G88" s="94">
        <f t="shared" si="16"/>
        <v>150</v>
      </c>
      <c r="H88" s="94">
        <f t="shared" si="16"/>
        <v>0</v>
      </c>
      <c r="I88" s="94">
        <f t="shared" si="1"/>
        <v>150</v>
      </c>
      <c r="J88" s="94">
        <f t="shared" si="16"/>
        <v>0</v>
      </c>
      <c r="K88" s="79">
        <f t="shared" si="2"/>
        <v>150</v>
      </c>
    </row>
    <row r="89" spans="1:11" s="91" customFormat="1" ht="33">
      <c r="A89" s="41" t="str">
        <f ca="1">IF(ISERROR(MATCH(F89,Код_КВР,0)),"",INDIRECT(ADDRESS(MATCH(F89,Код_КВР,0)+1,2,,,"КВР")))</f>
        <v xml:space="preserve">Прочая закупка товаров, работ и услуг для обеспечения муниципальных нужд         </v>
      </c>
      <c r="B89" s="88">
        <v>801</v>
      </c>
      <c r="C89" s="8" t="s">
        <v>234</v>
      </c>
      <c r="D89" s="8" t="s">
        <v>211</v>
      </c>
      <c r="E89" s="88" t="s">
        <v>581</v>
      </c>
      <c r="F89" s="88">
        <v>244</v>
      </c>
      <c r="G89" s="94">
        <v>150</v>
      </c>
      <c r="H89" s="94"/>
      <c r="I89" s="94">
        <f t="shared" si="1"/>
        <v>150</v>
      </c>
      <c r="J89" s="94"/>
      <c r="K89" s="79">
        <f t="shared" si="2"/>
        <v>150</v>
      </c>
    </row>
    <row r="90" spans="1:11" s="91" customFormat="1" ht="12.75">
      <c r="A90" s="41" t="str">
        <f ca="1">IF(ISERROR(MATCH(E90,Код_КЦСР,0)),"",INDIRECT(ADDRESS(MATCH(E90,Код_КЦСР,0)+1,2,,,"КЦСР")))</f>
        <v>Муниципальная программа «Здоровый город» на 2014-2022 годы</v>
      </c>
      <c r="B90" s="88">
        <v>801</v>
      </c>
      <c r="C90" s="8" t="s">
        <v>234</v>
      </c>
      <c r="D90" s="8" t="s">
        <v>211</v>
      </c>
      <c r="E90" s="88" t="s">
        <v>605</v>
      </c>
      <c r="F90" s="88"/>
      <c r="G90" s="94">
        <f>G91+G97</f>
        <v>1353.4</v>
      </c>
      <c r="H90" s="94">
        <f>H91+H97</f>
        <v>0</v>
      </c>
      <c r="I90" s="94">
        <f aca="true" t="shared" si="17" ref="I90:I158">G90+H90</f>
        <v>1353.4</v>
      </c>
      <c r="J90" s="94">
        <f>J91+J97</f>
        <v>0</v>
      </c>
      <c r="K90" s="79">
        <f aca="true" t="shared" si="18" ref="K90:K158">I90+J90</f>
        <v>1353.4</v>
      </c>
    </row>
    <row r="91" spans="1:11" s="91" customFormat="1" ht="12.75">
      <c r="A91" s="41" t="str">
        <f ca="1">IF(ISERROR(MATCH(E91,Код_КЦСР,0)),"",INDIRECT(ADDRESS(MATCH(E91,Код_КЦСР,0)+1,2,,,"КЦСР")))</f>
        <v>Организационно-методическое обеспечение Программы</v>
      </c>
      <c r="B91" s="88">
        <v>801</v>
      </c>
      <c r="C91" s="8" t="s">
        <v>234</v>
      </c>
      <c r="D91" s="8" t="s">
        <v>211</v>
      </c>
      <c r="E91" s="88" t="s">
        <v>607</v>
      </c>
      <c r="F91" s="88"/>
      <c r="G91" s="94">
        <f>G92+G95</f>
        <v>954</v>
      </c>
      <c r="H91" s="94">
        <f>H92+H95</f>
        <v>0</v>
      </c>
      <c r="I91" s="94">
        <f t="shared" si="17"/>
        <v>954</v>
      </c>
      <c r="J91" s="94">
        <f>J92+J95</f>
        <v>0</v>
      </c>
      <c r="K91" s="79">
        <f t="shared" si="18"/>
        <v>954</v>
      </c>
    </row>
    <row r="92" spans="1:11" s="91" customFormat="1" ht="12.75">
      <c r="A92" s="41" t="str">
        <f ca="1">IF(ISERROR(MATCH(F92,Код_КВР,0)),"",INDIRECT(ADDRESS(MATCH(F92,Код_КВР,0)+1,2,,,"КВР")))</f>
        <v>Закупка товаров, работ и услуг для муниципальных нужд</v>
      </c>
      <c r="B92" s="88">
        <v>801</v>
      </c>
      <c r="C92" s="8" t="s">
        <v>234</v>
      </c>
      <c r="D92" s="8" t="s">
        <v>211</v>
      </c>
      <c r="E92" s="88" t="s">
        <v>607</v>
      </c>
      <c r="F92" s="88">
        <v>200</v>
      </c>
      <c r="G92" s="94">
        <f>G93</f>
        <v>276</v>
      </c>
      <c r="H92" s="94">
        <f>H93</f>
        <v>0</v>
      </c>
      <c r="I92" s="94">
        <f t="shared" si="17"/>
        <v>276</v>
      </c>
      <c r="J92" s="94">
        <f>J93</f>
        <v>0</v>
      </c>
      <c r="K92" s="79">
        <f t="shared" si="18"/>
        <v>276</v>
      </c>
    </row>
    <row r="93" spans="1:11" s="91" customFormat="1" ht="33">
      <c r="A93" s="41" t="str">
        <f ca="1">IF(ISERROR(MATCH(F93,Код_КВР,0)),"",INDIRECT(ADDRESS(MATCH(F93,Код_КВР,0)+1,2,,,"КВР")))</f>
        <v>Иные закупки товаров, работ и услуг для обеспечения муниципальных нужд</v>
      </c>
      <c r="B93" s="88">
        <v>801</v>
      </c>
      <c r="C93" s="8" t="s">
        <v>234</v>
      </c>
      <c r="D93" s="8" t="s">
        <v>211</v>
      </c>
      <c r="E93" s="88" t="s">
        <v>607</v>
      </c>
      <c r="F93" s="88">
        <v>240</v>
      </c>
      <c r="G93" s="94">
        <f>G94</f>
        <v>276</v>
      </c>
      <c r="H93" s="94">
        <f>H94</f>
        <v>0</v>
      </c>
      <c r="I93" s="94">
        <f t="shared" si="17"/>
        <v>276</v>
      </c>
      <c r="J93" s="94">
        <f>J94</f>
        <v>0</v>
      </c>
      <c r="K93" s="79">
        <f t="shared" si="18"/>
        <v>276</v>
      </c>
    </row>
    <row r="94" spans="1:11" s="91" customFormat="1" ht="33">
      <c r="A94" s="41" t="str">
        <f ca="1">IF(ISERROR(MATCH(F94,Код_КВР,0)),"",INDIRECT(ADDRESS(MATCH(F94,Код_КВР,0)+1,2,,,"КВР")))</f>
        <v xml:space="preserve">Прочая закупка товаров, работ и услуг для обеспечения муниципальных нужд         </v>
      </c>
      <c r="B94" s="88">
        <v>801</v>
      </c>
      <c r="C94" s="8" t="s">
        <v>234</v>
      </c>
      <c r="D94" s="8" t="s">
        <v>211</v>
      </c>
      <c r="E94" s="88" t="s">
        <v>607</v>
      </c>
      <c r="F94" s="88">
        <v>244</v>
      </c>
      <c r="G94" s="94">
        <v>276</v>
      </c>
      <c r="H94" s="94"/>
      <c r="I94" s="94">
        <f t="shared" si="17"/>
        <v>276</v>
      </c>
      <c r="J94" s="94"/>
      <c r="K94" s="79">
        <f t="shared" si="18"/>
        <v>276</v>
      </c>
    </row>
    <row r="95" spans="1:11" s="91" customFormat="1" ht="33">
      <c r="A95" s="41" t="str">
        <f ca="1">IF(ISERROR(MATCH(F95,Код_КВР,0)),"",INDIRECT(ADDRESS(MATCH(F95,Код_КВР,0)+1,2,,,"КВР")))</f>
        <v>Предоставление платежей, взносов, безвозмездных перечислений субъектам международного права</v>
      </c>
      <c r="B95" s="88">
        <v>801</v>
      </c>
      <c r="C95" s="8" t="s">
        <v>234</v>
      </c>
      <c r="D95" s="8" t="s">
        <v>211</v>
      </c>
      <c r="E95" s="88" t="s">
        <v>607</v>
      </c>
      <c r="F95" s="88">
        <v>860</v>
      </c>
      <c r="G95" s="94">
        <f>G96</f>
        <v>678</v>
      </c>
      <c r="H95" s="94">
        <f>H96</f>
        <v>0</v>
      </c>
      <c r="I95" s="94">
        <f t="shared" si="17"/>
        <v>678</v>
      </c>
      <c r="J95" s="94">
        <f>J96</f>
        <v>0</v>
      </c>
      <c r="K95" s="79">
        <f t="shared" si="18"/>
        <v>678</v>
      </c>
    </row>
    <row r="96" spans="1:11" s="91" customFormat="1" ht="12.75">
      <c r="A96" s="41" t="str">
        <f ca="1">IF(ISERROR(MATCH(F96,Код_КВР,0)),"",INDIRECT(ADDRESS(MATCH(F96,Код_КВР,0)+1,2,,,"КВР")))</f>
        <v>Взносы в международные организации</v>
      </c>
      <c r="B96" s="88">
        <v>801</v>
      </c>
      <c r="C96" s="8" t="s">
        <v>234</v>
      </c>
      <c r="D96" s="8" t="s">
        <v>211</v>
      </c>
      <c r="E96" s="88" t="s">
        <v>607</v>
      </c>
      <c r="F96" s="88">
        <v>862</v>
      </c>
      <c r="G96" s="94">
        <v>678</v>
      </c>
      <c r="H96" s="94"/>
      <c r="I96" s="94">
        <f t="shared" si="17"/>
        <v>678</v>
      </c>
      <c r="J96" s="94"/>
      <c r="K96" s="79">
        <f t="shared" si="18"/>
        <v>678</v>
      </c>
    </row>
    <row r="97" spans="1:11" s="91" customFormat="1" ht="12.75">
      <c r="A97" s="41" t="str">
        <f ca="1">IF(ISERROR(MATCH(E97,Код_КЦСР,0)),"",INDIRECT(ADDRESS(MATCH(E97,Код_КЦСР,0)+1,2,,,"КЦСР")))</f>
        <v>Пропаганда здорового образа жизни</v>
      </c>
      <c r="B97" s="88">
        <v>801</v>
      </c>
      <c r="C97" s="8" t="s">
        <v>234</v>
      </c>
      <c r="D97" s="8" t="s">
        <v>211</v>
      </c>
      <c r="E97" s="88" t="s">
        <v>610</v>
      </c>
      <c r="F97" s="88"/>
      <c r="G97" s="94">
        <f aca="true" t="shared" si="19" ref="G97:J99">G98</f>
        <v>399.4</v>
      </c>
      <c r="H97" s="94">
        <f t="shared" si="19"/>
        <v>0</v>
      </c>
      <c r="I97" s="94">
        <f t="shared" si="17"/>
        <v>399.4</v>
      </c>
      <c r="J97" s="94">
        <f t="shared" si="19"/>
        <v>0</v>
      </c>
      <c r="K97" s="79">
        <f t="shared" si="18"/>
        <v>399.4</v>
      </c>
    </row>
    <row r="98" spans="1:11" s="91" customFormat="1" ht="12.75">
      <c r="A98" s="41" t="str">
        <f ca="1">IF(ISERROR(MATCH(F98,Код_КВР,0)),"",INDIRECT(ADDRESS(MATCH(F98,Код_КВР,0)+1,2,,,"КВР")))</f>
        <v>Закупка товаров, работ и услуг для муниципальных нужд</v>
      </c>
      <c r="B98" s="88">
        <v>801</v>
      </c>
      <c r="C98" s="8" t="s">
        <v>234</v>
      </c>
      <c r="D98" s="8" t="s">
        <v>211</v>
      </c>
      <c r="E98" s="88" t="s">
        <v>610</v>
      </c>
      <c r="F98" s="88">
        <v>200</v>
      </c>
      <c r="G98" s="94">
        <f t="shared" si="19"/>
        <v>399.4</v>
      </c>
      <c r="H98" s="94">
        <f t="shared" si="19"/>
        <v>0</v>
      </c>
      <c r="I98" s="94">
        <f t="shared" si="17"/>
        <v>399.4</v>
      </c>
      <c r="J98" s="94">
        <f t="shared" si="19"/>
        <v>0</v>
      </c>
      <c r="K98" s="79">
        <f t="shared" si="18"/>
        <v>399.4</v>
      </c>
    </row>
    <row r="99" spans="1:11" s="91" customFormat="1" ht="33">
      <c r="A99" s="41" t="str">
        <f ca="1">IF(ISERROR(MATCH(F99,Код_КВР,0)),"",INDIRECT(ADDRESS(MATCH(F99,Код_КВР,0)+1,2,,,"КВР")))</f>
        <v>Иные закупки товаров, работ и услуг для обеспечения муниципальных нужд</v>
      </c>
      <c r="B99" s="88">
        <v>801</v>
      </c>
      <c r="C99" s="8" t="s">
        <v>234</v>
      </c>
      <c r="D99" s="8" t="s">
        <v>211</v>
      </c>
      <c r="E99" s="88" t="s">
        <v>610</v>
      </c>
      <c r="F99" s="88">
        <v>240</v>
      </c>
      <c r="G99" s="94">
        <f t="shared" si="19"/>
        <v>399.4</v>
      </c>
      <c r="H99" s="94">
        <f t="shared" si="19"/>
        <v>0</v>
      </c>
      <c r="I99" s="94">
        <f t="shared" si="17"/>
        <v>399.4</v>
      </c>
      <c r="J99" s="94">
        <f t="shared" si="19"/>
        <v>0</v>
      </c>
      <c r="K99" s="79">
        <f t="shared" si="18"/>
        <v>399.4</v>
      </c>
    </row>
    <row r="100" spans="1:11" s="91" customFormat="1" ht="33">
      <c r="A100" s="41" t="str">
        <f ca="1">IF(ISERROR(MATCH(F100,Код_КВР,0)),"",INDIRECT(ADDRESS(MATCH(F100,Код_КВР,0)+1,2,,,"КВР")))</f>
        <v xml:space="preserve">Прочая закупка товаров, работ и услуг для обеспечения муниципальных нужд         </v>
      </c>
      <c r="B100" s="88">
        <v>801</v>
      </c>
      <c r="C100" s="8" t="s">
        <v>234</v>
      </c>
      <c r="D100" s="8" t="s">
        <v>211</v>
      </c>
      <c r="E100" s="88" t="s">
        <v>610</v>
      </c>
      <c r="F100" s="88">
        <v>244</v>
      </c>
      <c r="G100" s="94">
        <v>399.4</v>
      </c>
      <c r="H100" s="94"/>
      <c r="I100" s="94">
        <f t="shared" si="17"/>
        <v>399.4</v>
      </c>
      <c r="J100" s="94"/>
      <c r="K100" s="79">
        <f t="shared" si="18"/>
        <v>399.4</v>
      </c>
    </row>
    <row r="101" spans="1:11" s="91" customFormat="1" ht="33">
      <c r="A101" s="41" t="str">
        <f ca="1">IF(ISERROR(MATCH(E101,Код_КЦСР,0)),"",INDIRECT(ADDRESS(MATCH(E101,Код_КЦСР,0)+1,2,,,"КЦСР")))</f>
        <v>Муниципальная программа «Развитие земельно-имущественного комплекса  города Череповца» на 2014-2018 годы</v>
      </c>
      <c r="B101" s="88">
        <v>801</v>
      </c>
      <c r="C101" s="8" t="s">
        <v>234</v>
      </c>
      <c r="D101" s="8" t="s">
        <v>211</v>
      </c>
      <c r="E101" s="88" t="s">
        <v>71</v>
      </c>
      <c r="F101" s="88"/>
      <c r="G101" s="94"/>
      <c r="H101" s="94"/>
      <c r="I101" s="94"/>
      <c r="J101" s="94">
        <f>J102</f>
        <v>7674.900000000001</v>
      </c>
      <c r="K101" s="79">
        <f t="shared" si="18"/>
        <v>7674.900000000001</v>
      </c>
    </row>
    <row r="102" spans="1:11" s="91" customFormat="1" ht="33">
      <c r="A102" s="41" t="str">
        <f ca="1">IF(ISERROR(MATCH(E102,Код_КЦСР,0)),"",INDIRECT(ADDRESS(MATCH(E102,Код_КЦСР,0)+1,2,,,"КЦСР")))</f>
        <v>Формирование и обеспечение сохранности муниципального земельно-имущественного комплекса</v>
      </c>
      <c r="B102" s="88">
        <v>801</v>
      </c>
      <c r="C102" s="8" t="s">
        <v>234</v>
      </c>
      <c r="D102" s="8" t="s">
        <v>211</v>
      </c>
      <c r="E102" s="88" t="s">
        <v>73</v>
      </c>
      <c r="F102" s="88"/>
      <c r="G102" s="94"/>
      <c r="H102" s="94"/>
      <c r="I102" s="94"/>
      <c r="J102" s="94">
        <f>J103</f>
        <v>7674.900000000001</v>
      </c>
      <c r="K102" s="79">
        <f t="shared" si="18"/>
        <v>7674.900000000001</v>
      </c>
    </row>
    <row r="103" spans="1:11" s="91" customFormat="1" ht="12.75">
      <c r="A103" s="41" t="str">
        <f ca="1">IF(ISERROR(MATCH(F103,Код_КВР,0)),"",INDIRECT(ADDRESS(MATCH(F103,Код_КВР,0)+1,2,,,"КВР")))</f>
        <v>Закупка товаров, работ и услуг для муниципальных нужд</v>
      </c>
      <c r="B103" s="88">
        <v>801</v>
      </c>
      <c r="C103" s="8" t="s">
        <v>234</v>
      </c>
      <c r="D103" s="8" t="s">
        <v>211</v>
      </c>
      <c r="E103" s="88" t="s">
        <v>73</v>
      </c>
      <c r="F103" s="88">
        <v>200</v>
      </c>
      <c r="G103" s="94"/>
      <c r="H103" s="94"/>
      <c r="I103" s="94"/>
      <c r="J103" s="94">
        <f>J104</f>
        <v>7674.900000000001</v>
      </c>
      <c r="K103" s="79">
        <f t="shared" si="18"/>
        <v>7674.900000000001</v>
      </c>
    </row>
    <row r="104" spans="1:11" s="91" customFormat="1" ht="33">
      <c r="A104" s="41" t="str">
        <f ca="1">IF(ISERROR(MATCH(F104,Код_КВР,0)),"",INDIRECT(ADDRESS(MATCH(F104,Код_КВР,0)+1,2,,,"КВР")))</f>
        <v>Иные закупки товаров, работ и услуг для обеспечения муниципальных нужд</v>
      </c>
      <c r="B104" s="88">
        <v>801</v>
      </c>
      <c r="C104" s="8" t="s">
        <v>234</v>
      </c>
      <c r="D104" s="8" t="s">
        <v>211</v>
      </c>
      <c r="E104" s="88" t="s">
        <v>73</v>
      </c>
      <c r="F104" s="88">
        <v>240</v>
      </c>
      <c r="G104" s="94"/>
      <c r="H104" s="94"/>
      <c r="I104" s="94"/>
      <c r="J104" s="94">
        <f>J105</f>
        <v>7674.900000000001</v>
      </c>
      <c r="K104" s="79">
        <f t="shared" si="18"/>
        <v>7674.900000000001</v>
      </c>
    </row>
    <row r="105" spans="1:11" s="91" customFormat="1" ht="33">
      <c r="A105" s="41" t="str">
        <f ca="1">IF(ISERROR(MATCH(F105,Код_КВР,0)),"",INDIRECT(ADDRESS(MATCH(F105,Код_КВР,0)+1,2,,,"КВР")))</f>
        <v xml:space="preserve">Прочая закупка товаров, работ и услуг для обеспечения муниципальных нужд         </v>
      </c>
      <c r="B105" s="88">
        <v>801</v>
      </c>
      <c r="C105" s="8" t="s">
        <v>234</v>
      </c>
      <c r="D105" s="8" t="s">
        <v>211</v>
      </c>
      <c r="E105" s="88" t="s">
        <v>73</v>
      </c>
      <c r="F105" s="88">
        <v>244</v>
      </c>
      <c r="G105" s="94"/>
      <c r="H105" s="94"/>
      <c r="I105" s="94"/>
      <c r="J105" s="94">
        <f>7758.6-83.7</f>
        <v>7674.900000000001</v>
      </c>
      <c r="K105" s="79">
        <f t="shared" si="18"/>
        <v>7674.900000000001</v>
      </c>
    </row>
    <row r="106" spans="1:11" s="91" customFormat="1" ht="33">
      <c r="A106" s="41" t="str">
        <f ca="1">IF(ISERROR(MATCH(E106,Код_КЦСР,0)),"",INDIRECT(ADDRESS(MATCH(E106,Код_КЦСР,0)+1,2,,,"КЦСР")))</f>
        <v>Муниципальная программа «Совершенствование муниципального управления в городе Череповце» на 2014-2018 годы</v>
      </c>
      <c r="B106" s="88">
        <v>801</v>
      </c>
      <c r="C106" s="8" t="s">
        <v>234</v>
      </c>
      <c r="D106" s="8" t="s">
        <v>211</v>
      </c>
      <c r="E106" s="88" t="s">
        <v>138</v>
      </c>
      <c r="F106" s="88"/>
      <c r="G106" s="94">
        <f>G107+G118+G123</f>
        <v>102561.1</v>
      </c>
      <c r="H106" s="94">
        <f>H107+H118+H123</f>
        <v>0</v>
      </c>
      <c r="I106" s="94">
        <f t="shared" si="17"/>
        <v>102561.1</v>
      </c>
      <c r="J106" s="94">
        <f>J107+J118+J123</f>
        <v>1364.5</v>
      </c>
      <c r="K106" s="79">
        <f t="shared" si="18"/>
        <v>103925.6</v>
      </c>
    </row>
    <row r="107" spans="1:11" s="91" customFormat="1" ht="33">
      <c r="A107" s="41" t="str">
        <f ca="1">IF(ISERROR(MATCH(E107,Код_КЦСР,0)),"",INDIRECT(ADDRESS(MATCH(E107,Код_КЦСР,0)+1,2,,,"КЦСР")))</f>
        <v>Создание условий для обеспечения выполнения органами муниципальной власти своих полномочий</v>
      </c>
      <c r="B107" s="88">
        <v>801</v>
      </c>
      <c r="C107" s="8" t="s">
        <v>234</v>
      </c>
      <c r="D107" s="8" t="s">
        <v>211</v>
      </c>
      <c r="E107" s="88" t="s">
        <v>139</v>
      </c>
      <c r="F107" s="88"/>
      <c r="G107" s="94">
        <f>G108</f>
        <v>74353.2</v>
      </c>
      <c r="H107" s="94">
        <f>H108</f>
        <v>0</v>
      </c>
      <c r="I107" s="94">
        <f t="shared" si="17"/>
        <v>74353.2</v>
      </c>
      <c r="J107" s="94">
        <f>J108</f>
        <v>1364.5</v>
      </c>
      <c r="K107" s="79">
        <f t="shared" si="18"/>
        <v>75717.7</v>
      </c>
    </row>
    <row r="108" spans="1:11" s="91" customFormat="1" ht="33">
      <c r="A108" s="41" t="str">
        <f ca="1">IF(ISERROR(MATCH(E108,Код_КЦСР,0)),"",INDIRECT(ADDRESS(MATCH(E108,Код_КЦСР,0)+1,2,,,"КЦСР")))</f>
        <v>Материально-техническое обеспечение деятельности работников местного самоуправления</v>
      </c>
      <c r="B108" s="88">
        <v>801</v>
      </c>
      <c r="C108" s="8" t="s">
        <v>234</v>
      </c>
      <c r="D108" s="8" t="s">
        <v>211</v>
      </c>
      <c r="E108" s="88" t="s">
        <v>143</v>
      </c>
      <c r="F108" s="88"/>
      <c r="G108" s="94">
        <f>G109+G111+G114</f>
        <v>74353.2</v>
      </c>
      <c r="H108" s="94">
        <f>H109+H111+H114</f>
        <v>0</v>
      </c>
      <c r="I108" s="94">
        <f t="shared" si="17"/>
        <v>74353.2</v>
      </c>
      <c r="J108" s="94">
        <f>J109+J111+J114</f>
        <v>1364.5</v>
      </c>
      <c r="K108" s="79">
        <f t="shared" si="18"/>
        <v>75717.7</v>
      </c>
    </row>
    <row r="109" spans="1:11" s="91" customFormat="1" ht="33">
      <c r="A109" s="41" t="str">
        <f aca="true" t="shared" si="20" ref="A109:A115">IF(ISERROR(MATCH(F109,Код_КВР,0)),"",INDIRECT(ADDRESS(MATCH(F109,Код_КВР,0)+1,2,,,"КВР")))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9" s="88">
        <v>801</v>
      </c>
      <c r="C109" s="8" t="s">
        <v>234</v>
      </c>
      <c r="D109" s="8" t="s">
        <v>211</v>
      </c>
      <c r="E109" s="88" t="s">
        <v>143</v>
      </c>
      <c r="F109" s="88">
        <v>100</v>
      </c>
      <c r="G109" s="94">
        <f>G110</f>
        <v>37037.1</v>
      </c>
      <c r="H109" s="94">
        <f>H110</f>
        <v>0</v>
      </c>
      <c r="I109" s="94">
        <f t="shared" si="17"/>
        <v>37037.1</v>
      </c>
      <c r="J109" s="94">
        <f>J110</f>
        <v>431.7</v>
      </c>
      <c r="K109" s="79">
        <f t="shared" si="18"/>
        <v>37468.799999999996</v>
      </c>
    </row>
    <row r="110" spans="1:11" s="91" customFormat="1" ht="12.75">
      <c r="A110" s="41" t="str">
        <f ca="1" t="shared" si="20"/>
        <v>Расходы на выплаты персоналу казенных учреждений</v>
      </c>
      <c r="B110" s="88">
        <v>801</v>
      </c>
      <c r="C110" s="8" t="s">
        <v>234</v>
      </c>
      <c r="D110" s="8" t="s">
        <v>211</v>
      </c>
      <c r="E110" s="88" t="s">
        <v>143</v>
      </c>
      <c r="F110" s="88">
        <v>110</v>
      </c>
      <c r="G110" s="94">
        <f>36851.2+185.9</f>
        <v>37037.1</v>
      </c>
      <c r="H110" s="94"/>
      <c r="I110" s="94">
        <f t="shared" si="17"/>
        <v>37037.1</v>
      </c>
      <c r="J110" s="94">
        <f>348+83.7</f>
        <v>431.7</v>
      </c>
      <c r="K110" s="79">
        <f t="shared" si="18"/>
        <v>37468.799999999996</v>
      </c>
    </row>
    <row r="111" spans="1:11" s="91" customFormat="1" ht="12.75">
      <c r="A111" s="41" t="str">
        <f ca="1" t="shared" si="20"/>
        <v>Закупка товаров, работ и услуг для муниципальных нужд</v>
      </c>
      <c r="B111" s="88">
        <v>801</v>
      </c>
      <c r="C111" s="8" t="s">
        <v>234</v>
      </c>
      <c r="D111" s="8" t="s">
        <v>211</v>
      </c>
      <c r="E111" s="88" t="s">
        <v>143</v>
      </c>
      <c r="F111" s="88">
        <v>200</v>
      </c>
      <c r="G111" s="94">
        <f>G112</f>
        <v>34357.8</v>
      </c>
      <c r="H111" s="94">
        <f>H112</f>
        <v>0</v>
      </c>
      <c r="I111" s="94">
        <f t="shared" si="17"/>
        <v>34357.8</v>
      </c>
      <c r="J111" s="94">
        <f>J112</f>
        <v>932.8</v>
      </c>
      <c r="K111" s="79">
        <f t="shared" si="18"/>
        <v>35290.600000000006</v>
      </c>
    </row>
    <row r="112" spans="1:11" s="91" customFormat="1" ht="33">
      <c r="A112" s="41" t="str">
        <f ca="1" t="shared" si="20"/>
        <v>Иные закупки товаров, работ и услуг для обеспечения муниципальных нужд</v>
      </c>
      <c r="B112" s="88">
        <v>801</v>
      </c>
      <c r="C112" s="8" t="s">
        <v>234</v>
      </c>
      <c r="D112" s="8" t="s">
        <v>211</v>
      </c>
      <c r="E112" s="88" t="s">
        <v>143</v>
      </c>
      <c r="F112" s="88">
        <v>240</v>
      </c>
      <c r="G112" s="94">
        <f>G113</f>
        <v>34357.8</v>
      </c>
      <c r="H112" s="94">
        <f>H113</f>
        <v>0</v>
      </c>
      <c r="I112" s="94">
        <f t="shared" si="17"/>
        <v>34357.8</v>
      </c>
      <c r="J112" s="94">
        <f>J113</f>
        <v>932.8</v>
      </c>
      <c r="K112" s="79">
        <f t="shared" si="18"/>
        <v>35290.600000000006</v>
      </c>
    </row>
    <row r="113" spans="1:11" s="91" customFormat="1" ht="33">
      <c r="A113" s="41" t="str">
        <f ca="1" t="shared" si="20"/>
        <v xml:space="preserve">Прочая закупка товаров, работ и услуг для обеспечения муниципальных нужд         </v>
      </c>
      <c r="B113" s="88">
        <v>801</v>
      </c>
      <c r="C113" s="8" t="s">
        <v>234</v>
      </c>
      <c r="D113" s="8" t="s">
        <v>211</v>
      </c>
      <c r="E113" s="88" t="s">
        <v>143</v>
      </c>
      <c r="F113" s="88">
        <v>244</v>
      </c>
      <c r="G113" s="94">
        <v>34357.8</v>
      </c>
      <c r="H113" s="94"/>
      <c r="I113" s="94">
        <f t="shared" si="17"/>
        <v>34357.8</v>
      </c>
      <c r="J113" s="94">
        <f>504.7+361.6+66.5</f>
        <v>932.8</v>
      </c>
      <c r="K113" s="79">
        <f t="shared" si="18"/>
        <v>35290.600000000006</v>
      </c>
    </row>
    <row r="114" spans="1:11" s="91" customFormat="1" ht="12.75">
      <c r="A114" s="41" t="str">
        <f ca="1" t="shared" si="20"/>
        <v>Иные бюджетные ассигнования</v>
      </c>
      <c r="B114" s="88">
        <v>801</v>
      </c>
      <c r="C114" s="8" t="s">
        <v>234</v>
      </c>
      <c r="D114" s="8" t="s">
        <v>211</v>
      </c>
      <c r="E114" s="88" t="s">
        <v>143</v>
      </c>
      <c r="F114" s="88">
        <v>800</v>
      </c>
      <c r="G114" s="94">
        <f>G115</f>
        <v>2958.2999999999997</v>
      </c>
      <c r="H114" s="94">
        <f>H115</f>
        <v>0</v>
      </c>
      <c r="I114" s="94">
        <f t="shared" si="17"/>
        <v>2958.2999999999997</v>
      </c>
      <c r="J114" s="94">
        <f>J115</f>
        <v>0</v>
      </c>
      <c r="K114" s="79">
        <f t="shared" si="18"/>
        <v>2958.2999999999997</v>
      </c>
    </row>
    <row r="115" spans="1:11" s="91" customFormat="1" ht="12.75">
      <c r="A115" s="41" t="str">
        <f ca="1" t="shared" si="20"/>
        <v>Уплата налогов, сборов и иных платежей</v>
      </c>
      <c r="B115" s="88">
        <v>801</v>
      </c>
      <c r="C115" s="8" t="s">
        <v>234</v>
      </c>
      <c r="D115" s="8" t="s">
        <v>211</v>
      </c>
      <c r="E115" s="88" t="s">
        <v>143</v>
      </c>
      <c r="F115" s="88">
        <v>850</v>
      </c>
      <c r="G115" s="94">
        <f>SUM(G116:G117)</f>
        <v>2958.2999999999997</v>
      </c>
      <c r="H115" s="94">
        <f>SUM(H116:H117)</f>
        <v>0</v>
      </c>
      <c r="I115" s="94">
        <f t="shared" si="17"/>
        <v>2958.2999999999997</v>
      </c>
      <c r="J115" s="94">
        <f>SUM(J116:J117)</f>
        <v>0</v>
      </c>
      <c r="K115" s="79">
        <f t="shared" si="18"/>
        <v>2958.2999999999997</v>
      </c>
    </row>
    <row r="116" spans="1:11" s="91" customFormat="1" ht="12.75">
      <c r="A116" s="41" t="str">
        <f ca="1">IF(ISERROR(MATCH(F116,Код_КВР,0)),"",INDIRECT(ADDRESS(MATCH(F116,Код_КВР,0)+1,2,,,"КВР")))</f>
        <v>Уплата налога на имущество организаций и земельного налога</v>
      </c>
      <c r="B116" s="88">
        <v>801</v>
      </c>
      <c r="C116" s="8" t="s">
        <v>234</v>
      </c>
      <c r="D116" s="8" t="s">
        <v>211</v>
      </c>
      <c r="E116" s="88" t="s">
        <v>143</v>
      </c>
      <c r="F116" s="88">
        <v>851</v>
      </c>
      <c r="G116" s="94">
        <v>2591.6</v>
      </c>
      <c r="H116" s="94"/>
      <c r="I116" s="94">
        <f t="shared" si="17"/>
        <v>2591.6</v>
      </c>
      <c r="J116" s="94"/>
      <c r="K116" s="79">
        <f t="shared" si="18"/>
        <v>2591.6</v>
      </c>
    </row>
    <row r="117" spans="1:11" s="91" customFormat="1" ht="12.75">
      <c r="A117" s="41" t="str">
        <f ca="1">IF(ISERROR(MATCH(F117,Код_КВР,0)),"",INDIRECT(ADDRESS(MATCH(F117,Код_КВР,0)+1,2,,,"КВР")))</f>
        <v>Уплата прочих налогов, сборов и иных платежей</v>
      </c>
      <c r="B117" s="88">
        <v>801</v>
      </c>
      <c r="C117" s="8" t="s">
        <v>234</v>
      </c>
      <c r="D117" s="8" t="s">
        <v>211</v>
      </c>
      <c r="E117" s="88" t="s">
        <v>143</v>
      </c>
      <c r="F117" s="88">
        <v>852</v>
      </c>
      <c r="G117" s="94">
        <v>366.7</v>
      </c>
      <c r="H117" s="94"/>
      <c r="I117" s="94">
        <f t="shared" si="17"/>
        <v>366.7</v>
      </c>
      <c r="J117" s="94"/>
      <c r="K117" s="79">
        <f t="shared" si="18"/>
        <v>366.7</v>
      </c>
    </row>
    <row r="118" spans="1:11" s="91" customFormat="1" ht="12.75">
      <c r="A118" s="41" t="str">
        <f ca="1">IF(ISERROR(MATCH(E118,Код_КЦСР,0)),"",INDIRECT(ADDRESS(MATCH(E118,Код_КЦСР,0)+1,2,,,"КЦСР")))</f>
        <v>Развитие муниципальной службы в мэрии города Череповца</v>
      </c>
      <c r="B118" s="88">
        <v>801</v>
      </c>
      <c r="C118" s="8" t="s">
        <v>234</v>
      </c>
      <c r="D118" s="8" t="s">
        <v>211</v>
      </c>
      <c r="E118" s="88" t="s">
        <v>145</v>
      </c>
      <c r="F118" s="88"/>
      <c r="G118" s="94">
        <f aca="true" t="shared" si="21" ref="G118:J121">G119</f>
        <v>350</v>
      </c>
      <c r="H118" s="94">
        <f t="shared" si="21"/>
        <v>0</v>
      </c>
      <c r="I118" s="94">
        <f t="shared" si="17"/>
        <v>350</v>
      </c>
      <c r="J118" s="94">
        <f t="shared" si="21"/>
        <v>0</v>
      </c>
      <c r="K118" s="79">
        <f t="shared" si="18"/>
        <v>350</v>
      </c>
    </row>
    <row r="119" spans="1:11" s="91" customFormat="1" ht="49.5">
      <c r="A119" s="41" t="str">
        <f ca="1">IF(ISERROR(MATCH(E119,Код_КЦСР,0)),"",INDIRECT(ADDRESS(MATCH(E119,Код_КЦСР,0)+1,2,,,"КЦСР")))</f>
        <v>Совершенствование организационных и правовых механизмов профессиональной служебной деятельности муниципальных служащих мэрии города</v>
      </c>
      <c r="B119" s="88">
        <v>801</v>
      </c>
      <c r="C119" s="8" t="s">
        <v>234</v>
      </c>
      <c r="D119" s="8" t="s">
        <v>211</v>
      </c>
      <c r="E119" s="88" t="s">
        <v>147</v>
      </c>
      <c r="F119" s="88"/>
      <c r="G119" s="94">
        <f t="shared" si="21"/>
        <v>350</v>
      </c>
      <c r="H119" s="94">
        <f t="shared" si="21"/>
        <v>0</v>
      </c>
      <c r="I119" s="94">
        <f t="shared" si="17"/>
        <v>350</v>
      </c>
      <c r="J119" s="94">
        <f t="shared" si="21"/>
        <v>0</v>
      </c>
      <c r="K119" s="79">
        <f t="shared" si="18"/>
        <v>350</v>
      </c>
    </row>
    <row r="120" spans="1:11" s="91" customFormat="1" ht="12.75">
      <c r="A120" s="41" t="str">
        <f ca="1">IF(ISERROR(MATCH(F120,Код_КВР,0)),"",INDIRECT(ADDRESS(MATCH(F120,Код_КВР,0)+1,2,,,"КВР")))</f>
        <v>Закупка товаров, работ и услуг для муниципальных нужд</v>
      </c>
      <c r="B120" s="88">
        <v>801</v>
      </c>
      <c r="C120" s="8" t="s">
        <v>234</v>
      </c>
      <c r="D120" s="8" t="s">
        <v>211</v>
      </c>
      <c r="E120" s="88" t="s">
        <v>147</v>
      </c>
      <c r="F120" s="88">
        <v>200</v>
      </c>
      <c r="G120" s="94">
        <f t="shared" si="21"/>
        <v>350</v>
      </c>
      <c r="H120" s="94">
        <f t="shared" si="21"/>
        <v>0</v>
      </c>
      <c r="I120" s="94">
        <f t="shared" si="17"/>
        <v>350</v>
      </c>
      <c r="J120" s="94">
        <f t="shared" si="21"/>
        <v>0</v>
      </c>
      <c r="K120" s="79">
        <f t="shared" si="18"/>
        <v>350</v>
      </c>
    </row>
    <row r="121" spans="1:11" s="91" customFormat="1" ht="33">
      <c r="A121" s="41" t="str">
        <f ca="1">IF(ISERROR(MATCH(F121,Код_КВР,0)),"",INDIRECT(ADDRESS(MATCH(F121,Код_КВР,0)+1,2,,,"КВР")))</f>
        <v>Иные закупки товаров, работ и услуг для обеспечения муниципальных нужд</v>
      </c>
      <c r="B121" s="88">
        <v>801</v>
      </c>
      <c r="C121" s="8" t="s">
        <v>234</v>
      </c>
      <c r="D121" s="8" t="s">
        <v>211</v>
      </c>
      <c r="E121" s="88" t="s">
        <v>147</v>
      </c>
      <c r="F121" s="88">
        <v>240</v>
      </c>
      <c r="G121" s="94">
        <f t="shared" si="21"/>
        <v>350</v>
      </c>
      <c r="H121" s="94">
        <f t="shared" si="21"/>
        <v>0</v>
      </c>
      <c r="I121" s="94">
        <f t="shared" si="17"/>
        <v>350</v>
      </c>
      <c r="J121" s="94">
        <f t="shared" si="21"/>
        <v>0</v>
      </c>
      <c r="K121" s="79">
        <f t="shared" si="18"/>
        <v>350</v>
      </c>
    </row>
    <row r="122" spans="1:11" s="91" customFormat="1" ht="33">
      <c r="A122" s="41" t="str">
        <f ca="1">IF(ISERROR(MATCH(F122,Код_КВР,0)),"",INDIRECT(ADDRESS(MATCH(F122,Код_КВР,0)+1,2,,,"КВР")))</f>
        <v xml:space="preserve">Прочая закупка товаров, работ и услуг для обеспечения муниципальных нужд         </v>
      </c>
      <c r="B122" s="88">
        <v>801</v>
      </c>
      <c r="C122" s="8" t="s">
        <v>234</v>
      </c>
      <c r="D122" s="8" t="s">
        <v>211</v>
      </c>
      <c r="E122" s="88" t="s">
        <v>147</v>
      </c>
      <c r="F122" s="88">
        <v>244</v>
      </c>
      <c r="G122" s="94">
        <v>350</v>
      </c>
      <c r="H122" s="94"/>
      <c r="I122" s="94">
        <f t="shared" si="17"/>
        <v>350</v>
      </c>
      <c r="J122" s="94"/>
      <c r="K122" s="79">
        <f t="shared" si="18"/>
        <v>350</v>
      </c>
    </row>
    <row r="123" spans="1:11" s="91" customFormat="1" ht="49.5">
      <c r="A123" s="41" t="str">
        <f ca="1">IF(ISERROR(MATCH(E123,Код_КЦСР,0)),"",INDIRECT(ADDRESS(MATCH(E123,Код_КЦСР,0)+1,2,,,"КЦСР")))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123" s="88">
        <v>801</v>
      </c>
      <c r="C123" s="8" t="s">
        <v>234</v>
      </c>
      <c r="D123" s="8" t="s">
        <v>211</v>
      </c>
      <c r="E123" s="88" t="s">
        <v>151</v>
      </c>
      <c r="F123" s="88"/>
      <c r="G123" s="94">
        <f aca="true" t="shared" si="22" ref="G123:J125">G124</f>
        <v>27857.9</v>
      </c>
      <c r="H123" s="94">
        <f t="shared" si="22"/>
        <v>0</v>
      </c>
      <c r="I123" s="94">
        <f t="shared" si="17"/>
        <v>27857.9</v>
      </c>
      <c r="J123" s="94">
        <f t="shared" si="22"/>
        <v>0</v>
      </c>
      <c r="K123" s="79">
        <f t="shared" si="18"/>
        <v>27857.9</v>
      </c>
    </row>
    <row r="124" spans="1:11" s="91" customFormat="1" ht="12.75">
      <c r="A124" s="41" t="str">
        <f ca="1">IF(ISERROR(MATCH(E124,Код_КЦСР,0)),"",INDIRECT(ADDRESS(MATCH(E124,Код_КЦСР,0)+1,2,,,"КЦСР")))</f>
        <v>Создание и организация деятельности многофункционального центра</v>
      </c>
      <c r="B124" s="88">
        <v>801</v>
      </c>
      <c r="C124" s="8" t="s">
        <v>234</v>
      </c>
      <c r="D124" s="8" t="s">
        <v>211</v>
      </c>
      <c r="E124" s="88" t="s">
        <v>155</v>
      </c>
      <c r="F124" s="88"/>
      <c r="G124" s="94">
        <f t="shared" si="22"/>
        <v>27857.9</v>
      </c>
      <c r="H124" s="94">
        <f t="shared" si="22"/>
        <v>0</v>
      </c>
      <c r="I124" s="94">
        <f t="shared" si="17"/>
        <v>27857.9</v>
      </c>
      <c r="J124" s="94">
        <f t="shared" si="22"/>
        <v>0</v>
      </c>
      <c r="K124" s="79">
        <f t="shared" si="18"/>
        <v>27857.9</v>
      </c>
    </row>
    <row r="125" spans="1:11" s="91" customFormat="1" ht="33">
      <c r="A125" s="41" t="str">
        <f ca="1">IF(ISERROR(MATCH(F125,Код_КВР,0)),"",INDIRECT(ADDRESS(MATCH(F125,Код_КВР,0)+1,2,,,"КВР")))</f>
        <v>Предоставление субсидий бюджетным, автономным учреждениям и иным некоммерческим организациям</v>
      </c>
      <c r="B125" s="88">
        <v>801</v>
      </c>
      <c r="C125" s="8" t="s">
        <v>234</v>
      </c>
      <c r="D125" s="8" t="s">
        <v>211</v>
      </c>
      <c r="E125" s="88" t="s">
        <v>155</v>
      </c>
      <c r="F125" s="88">
        <v>600</v>
      </c>
      <c r="G125" s="94">
        <f t="shared" si="22"/>
        <v>27857.9</v>
      </c>
      <c r="H125" s="94">
        <f t="shared" si="22"/>
        <v>0</v>
      </c>
      <c r="I125" s="94">
        <f t="shared" si="17"/>
        <v>27857.9</v>
      </c>
      <c r="J125" s="94">
        <f t="shared" si="22"/>
        <v>0</v>
      </c>
      <c r="K125" s="79">
        <f t="shared" si="18"/>
        <v>27857.9</v>
      </c>
    </row>
    <row r="126" spans="1:11" s="91" customFormat="1" ht="12.75">
      <c r="A126" s="41" t="str">
        <f ca="1">IF(ISERROR(MATCH(F126,Код_КВР,0)),"",INDIRECT(ADDRESS(MATCH(F126,Код_КВР,0)+1,2,,,"КВР")))</f>
        <v>Субсидии бюджетным учреждениям</v>
      </c>
      <c r="B126" s="88">
        <v>801</v>
      </c>
      <c r="C126" s="8" t="s">
        <v>234</v>
      </c>
      <c r="D126" s="8" t="s">
        <v>211</v>
      </c>
      <c r="E126" s="88" t="s">
        <v>155</v>
      </c>
      <c r="F126" s="88">
        <v>610</v>
      </c>
      <c r="G126" s="94">
        <f>SUM(G127:G128)</f>
        <v>27857.9</v>
      </c>
      <c r="H126" s="94">
        <f>SUM(H127:H128)</f>
        <v>0</v>
      </c>
      <c r="I126" s="94">
        <f t="shared" si="17"/>
        <v>27857.9</v>
      </c>
      <c r="J126" s="94">
        <f>SUM(J127:J128)</f>
        <v>0</v>
      </c>
      <c r="K126" s="79">
        <f t="shared" si="18"/>
        <v>27857.9</v>
      </c>
    </row>
    <row r="127" spans="1:11" s="91" customFormat="1" ht="49.5">
      <c r="A127" s="41" t="str">
        <f ca="1">IF(ISERROR(MATCH(F127,Код_КВР,0)),"",INDIRECT(ADDRESS(MATCH(F127,Код_КВР,0)+1,2,,,"КВР")))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27" s="88">
        <v>801</v>
      </c>
      <c r="C127" s="8" t="s">
        <v>234</v>
      </c>
      <c r="D127" s="8" t="s">
        <v>211</v>
      </c>
      <c r="E127" s="88" t="s">
        <v>155</v>
      </c>
      <c r="F127" s="88">
        <v>611</v>
      </c>
      <c r="G127" s="94">
        <v>27757.9</v>
      </c>
      <c r="H127" s="94"/>
      <c r="I127" s="94">
        <f t="shared" si="17"/>
        <v>27757.9</v>
      </c>
      <c r="J127" s="94"/>
      <c r="K127" s="79">
        <f t="shared" si="18"/>
        <v>27757.9</v>
      </c>
    </row>
    <row r="128" spans="1:11" s="91" customFormat="1" ht="12.75">
      <c r="A128" s="41" t="str">
        <f ca="1">IF(ISERROR(MATCH(F128,Код_КВР,0)),"",INDIRECT(ADDRESS(MATCH(F128,Код_КВР,0)+1,2,,,"КВР")))</f>
        <v>Субсидии бюджетным учреждениям на иные цели</v>
      </c>
      <c r="B128" s="88">
        <v>801</v>
      </c>
      <c r="C128" s="8" t="s">
        <v>234</v>
      </c>
      <c r="D128" s="8" t="s">
        <v>211</v>
      </c>
      <c r="E128" s="88" t="s">
        <v>155</v>
      </c>
      <c r="F128" s="88">
        <v>612</v>
      </c>
      <c r="G128" s="94">
        <v>100</v>
      </c>
      <c r="H128" s="94"/>
      <c r="I128" s="94">
        <f t="shared" si="17"/>
        <v>100</v>
      </c>
      <c r="J128" s="94"/>
      <c r="K128" s="79">
        <f t="shared" si="18"/>
        <v>100</v>
      </c>
    </row>
    <row r="129" spans="1:11" s="91" customFormat="1" ht="33">
      <c r="A129" s="41" t="str">
        <f ca="1">IF(ISERROR(MATCH(E129,Код_КЦСР,0)),"",INDIRECT(ADDRESS(MATCH(E129,Код_КЦСР,0)+1,2,,,"КЦСР")))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129" s="88">
        <v>801</v>
      </c>
      <c r="C129" s="8" t="s">
        <v>234</v>
      </c>
      <c r="D129" s="8" t="s">
        <v>211</v>
      </c>
      <c r="E129" s="88" t="s">
        <v>157</v>
      </c>
      <c r="F129" s="88"/>
      <c r="G129" s="94">
        <f>G130+G134+G138+G142</f>
        <v>1683.2</v>
      </c>
      <c r="H129" s="94">
        <f>H130+H134+H138+H142</f>
        <v>0</v>
      </c>
      <c r="I129" s="94">
        <f t="shared" si="17"/>
        <v>1683.2</v>
      </c>
      <c r="J129" s="94">
        <f>J130+J134+J138+J142</f>
        <v>0</v>
      </c>
      <c r="K129" s="79">
        <f t="shared" si="18"/>
        <v>1683.2</v>
      </c>
    </row>
    <row r="130" spans="1:11" s="91" customFormat="1" ht="12.75">
      <c r="A130" s="41" t="str">
        <f ca="1">IF(ISERROR(MATCH(E130,Код_КЦСР,0)),"",INDIRECT(ADDRESS(MATCH(E130,Код_КЦСР,0)+1,2,,,"КЦСР")))</f>
        <v>Создание системы территориального общественного самоуправления</v>
      </c>
      <c r="B130" s="88">
        <v>801</v>
      </c>
      <c r="C130" s="8" t="s">
        <v>234</v>
      </c>
      <c r="D130" s="8" t="s">
        <v>211</v>
      </c>
      <c r="E130" s="88" t="s">
        <v>159</v>
      </c>
      <c r="F130" s="88"/>
      <c r="G130" s="94">
        <f aca="true" t="shared" si="23" ref="G130:J132">G131</f>
        <v>72</v>
      </c>
      <c r="H130" s="94">
        <f t="shared" si="23"/>
        <v>0</v>
      </c>
      <c r="I130" s="94">
        <f t="shared" si="17"/>
        <v>72</v>
      </c>
      <c r="J130" s="94">
        <f t="shared" si="23"/>
        <v>0</v>
      </c>
      <c r="K130" s="79">
        <f t="shared" si="18"/>
        <v>72</v>
      </c>
    </row>
    <row r="131" spans="1:11" s="91" customFormat="1" ht="12.75">
      <c r="A131" s="41" t="str">
        <f ca="1">IF(ISERROR(MATCH(F131,Код_КВР,0)),"",INDIRECT(ADDRESS(MATCH(F131,Код_КВР,0)+1,2,,,"КВР")))</f>
        <v>Закупка товаров, работ и услуг для муниципальных нужд</v>
      </c>
      <c r="B131" s="88">
        <v>801</v>
      </c>
      <c r="C131" s="8" t="s">
        <v>234</v>
      </c>
      <c r="D131" s="8" t="s">
        <v>211</v>
      </c>
      <c r="E131" s="88" t="s">
        <v>159</v>
      </c>
      <c r="F131" s="88">
        <v>200</v>
      </c>
      <c r="G131" s="94">
        <f t="shared" si="23"/>
        <v>72</v>
      </c>
      <c r="H131" s="94">
        <f t="shared" si="23"/>
        <v>0</v>
      </c>
      <c r="I131" s="94">
        <f t="shared" si="17"/>
        <v>72</v>
      </c>
      <c r="J131" s="94">
        <f t="shared" si="23"/>
        <v>0</v>
      </c>
      <c r="K131" s="79">
        <f t="shared" si="18"/>
        <v>72</v>
      </c>
    </row>
    <row r="132" spans="1:11" s="91" customFormat="1" ht="33">
      <c r="A132" s="41" t="str">
        <f ca="1">IF(ISERROR(MATCH(F132,Код_КВР,0)),"",INDIRECT(ADDRESS(MATCH(F132,Код_КВР,0)+1,2,,,"КВР")))</f>
        <v>Иные закупки товаров, работ и услуг для обеспечения муниципальных нужд</v>
      </c>
      <c r="B132" s="88">
        <v>801</v>
      </c>
      <c r="C132" s="8" t="s">
        <v>234</v>
      </c>
      <c r="D132" s="8" t="s">
        <v>211</v>
      </c>
      <c r="E132" s="88" t="s">
        <v>159</v>
      </c>
      <c r="F132" s="88">
        <v>240</v>
      </c>
      <c r="G132" s="94">
        <f t="shared" si="23"/>
        <v>72</v>
      </c>
      <c r="H132" s="94">
        <f t="shared" si="23"/>
        <v>0</v>
      </c>
      <c r="I132" s="94">
        <f t="shared" si="17"/>
        <v>72</v>
      </c>
      <c r="J132" s="94">
        <f t="shared" si="23"/>
        <v>0</v>
      </c>
      <c r="K132" s="79">
        <f t="shared" si="18"/>
        <v>72</v>
      </c>
    </row>
    <row r="133" spans="1:11" s="91" customFormat="1" ht="33">
      <c r="A133" s="41" t="str">
        <f ca="1">IF(ISERROR(MATCH(F133,Код_КВР,0)),"",INDIRECT(ADDRESS(MATCH(F133,Код_КВР,0)+1,2,,,"КВР")))</f>
        <v xml:space="preserve">Прочая закупка товаров, работ и услуг для обеспечения муниципальных нужд         </v>
      </c>
      <c r="B133" s="88">
        <v>801</v>
      </c>
      <c r="C133" s="8" t="s">
        <v>234</v>
      </c>
      <c r="D133" s="8" t="s">
        <v>211</v>
      </c>
      <c r="E133" s="88" t="s">
        <v>159</v>
      </c>
      <c r="F133" s="88">
        <v>244</v>
      </c>
      <c r="G133" s="94">
        <v>72</v>
      </c>
      <c r="H133" s="94"/>
      <c r="I133" s="94">
        <f t="shared" si="17"/>
        <v>72</v>
      </c>
      <c r="J133" s="94"/>
      <c r="K133" s="79">
        <f t="shared" si="18"/>
        <v>72</v>
      </c>
    </row>
    <row r="134" spans="1:11" s="91" customFormat="1" ht="33">
      <c r="A134" s="41" t="str">
        <f ca="1">IF(ISERROR(MATCH(E134,Код_КЦСР,0)),"",INDIRECT(ADDRESS(MATCH(E134,Код_КЦСР,0)+1,2,,,"КЦСР")))</f>
        <v>Проведение мероприятий по формированию благоприятного имиджа города</v>
      </c>
      <c r="B134" s="88">
        <v>801</v>
      </c>
      <c r="C134" s="8" t="s">
        <v>234</v>
      </c>
      <c r="D134" s="8" t="s">
        <v>211</v>
      </c>
      <c r="E134" s="88" t="s">
        <v>161</v>
      </c>
      <c r="F134" s="88"/>
      <c r="G134" s="94">
        <f aca="true" t="shared" si="24" ref="G134:J136">G135</f>
        <v>411.5</v>
      </c>
      <c r="H134" s="94">
        <f t="shared" si="24"/>
        <v>0</v>
      </c>
      <c r="I134" s="94">
        <f t="shared" si="17"/>
        <v>411.5</v>
      </c>
      <c r="J134" s="94">
        <f t="shared" si="24"/>
        <v>0</v>
      </c>
      <c r="K134" s="79">
        <f t="shared" si="18"/>
        <v>411.5</v>
      </c>
    </row>
    <row r="135" spans="1:11" s="91" customFormat="1" ht="12.75">
      <c r="A135" s="41" t="str">
        <f ca="1">IF(ISERROR(MATCH(F135,Код_КВР,0)),"",INDIRECT(ADDRESS(MATCH(F135,Код_КВР,0)+1,2,,,"КВР")))</f>
        <v>Закупка товаров, работ и услуг для муниципальных нужд</v>
      </c>
      <c r="B135" s="88">
        <v>801</v>
      </c>
      <c r="C135" s="8" t="s">
        <v>234</v>
      </c>
      <c r="D135" s="8" t="s">
        <v>211</v>
      </c>
      <c r="E135" s="88" t="s">
        <v>161</v>
      </c>
      <c r="F135" s="88">
        <v>200</v>
      </c>
      <c r="G135" s="94">
        <f t="shared" si="24"/>
        <v>411.5</v>
      </c>
      <c r="H135" s="94">
        <f t="shared" si="24"/>
        <v>0</v>
      </c>
      <c r="I135" s="94">
        <f t="shared" si="17"/>
        <v>411.5</v>
      </c>
      <c r="J135" s="94">
        <f t="shared" si="24"/>
        <v>0</v>
      </c>
      <c r="K135" s="79">
        <f t="shared" si="18"/>
        <v>411.5</v>
      </c>
    </row>
    <row r="136" spans="1:11" s="91" customFormat="1" ht="33">
      <c r="A136" s="41" t="str">
        <f ca="1">IF(ISERROR(MATCH(F136,Код_КВР,0)),"",INDIRECT(ADDRESS(MATCH(F136,Код_КВР,0)+1,2,,,"КВР")))</f>
        <v>Иные закупки товаров, работ и услуг для обеспечения муниципальных нужд</v>
      </c>
      <c r="B136" s="88">
        <v>801</v>
      </c>
      <c r="C136" s="8" t="s">
        <v>234</v>
      </c>
      <c r="D136" s="8" t="s">
        <v>211</v>
      </c>
      <c r="E136" s="88" t="s">
        <v>161</v>
      </c>
      <c r="F136" s="88">
        <v>240</v>
      </c>
      <c r="G136" s="94">
        <f t="shared" si="24"/>
        <v>411.5</v>
      </c>
      <c r="H136" s="94">
        <f t="shared" si="24"/>
        <v>0</v>
      </c>
      <c r="I136" s="94">
        <f t="shared" si="17"/>
        <v>411.5</v>
      </c>
      <c r="J136" s="94">
        <f t="shared" si="24"/>
        <v>0</v>
      </c>
      <c r="K136" s="79">
        <f t="shared" si="18"/>
        <v>411.5</v>
      </c>
    </row>
    <row r="137" spans="1:11" s="91" customFormat="1" ht="33">
      <c r="A137" s="41" t="str">
        <f ca="1">IF(ISERROR(MATCH(F137,Код_КВР,0)),"",INDIRECT(ADDRESS(MATCH(F137,Код_КВР,0)+1,2,,,"КВР")))</f>
        <v xml:space="preserve">Прочая закупка товаров, работ и услуг для обеспечения муниципальных нужд         </v>
      </c>
      <c r="B137" s="88">
        <v>801</v>
      </c>
      <c r="C137" s="8" t="s">
        <v>234</v>
      </c>
      <c r="D137" s="8" t="s">
        <v>211</v>
      </c>
      <c r="E137" s="88" t="s">
        <v>161</v>
      </c>
      <c r="F137" s="88">
        <v>244</v>
      </c>
      <c r="G137" s="94">
        <v>411.5</v>
      </c>
      <c r="H137" s="94"/>
      <c r="I137" s="94">
        <f t="shared" si="17"/>
        <v>411.5</v>
      </c>
      <c r="J137" s="94"/>
      <c r="K137" s="79">
        <f t="shared" si="18"/>
        <v>411.5</v>
      </c>
    </row>
    <row r="138" spans="1:11" s="91" customFormat="1" ht="12.75">
      <c r="A138" s="41" t="str">
        <f ca="1">IF(ISERROR(MATCH(E138,Код_КЦСР,0)),"",INDIRECT(ADDRESS(MATCH(E138,Код_КЦСР,0)+1,2,,,"КЦСР")))</f>
        <v>Формирование презентационных пакетов, включая папки и открытки</v>
      </c>
      <c r="B138" s="88">
        <v>801</v>
      </c>
      <c r="C138" s="8" t="s">
        <v>234</v>
      </c>
      <c r="D138" s="8" t="s">
        <v>211</v>
      </c>
      <c r="E138" s="88" t="s">
        <v>163</v>
      </c>
      <c r="F138" s="88"/>
      <c r="G138" s="94">
        <f aca="true" t="shared" si="25" ref="G138:J140">G139</f>
        <v>720</v>
      </c>
      <c r="H138" s="94">
        <f t="shared" si="25"/>
        <v>0</v>
      </c>
      <c r="I138" s="94">
        <f t="shared" si="17"/>
        <v>720</v>
      </c>
      <c r="J138" s="94">
        <f t="shared" si="25"/>
        <v>0</v>
      </c>
      <c r="K138" s="79">
        <f t="shared" si="18"/>
        <v>720</v>
      </c>
    </row>
    <row r="139" spans="1:11" s="91" customFormat="1" ht="12.75">
      <c r="A139" s="41" t="str">
        <f ca="1">IF(ISERROR(MATCH(F139,Код_КВР,0)),"",INDIRECT(ADDRESS(MATCH(F139,Код_КВР,0)+1,2,,,"КВР")))</f>
        <v>Закупка товаров, работ и услуг для муниципальных нужд</v>
      </c>
      <c r="B139" s="88">
        <v>801</v>
      </c>
      <c r="C139" s="8" t="s">
        <v>234</v>
      </c>
      <c r="D139" s="8" t="s">
        <v>211</v>
      </c>
      <c r="E139" s="88" t="s">
        <v>163</v>
      </c>
      <c r="F139" s="88">
        <v>200</v>
      </c>
      <c r="G139" s="94">
        <f t="shared" si="25"/>
        <v>720</v>
      </c>
      <c r="H139" s="94">
        <f t="shared" si="25"/>
        <v>0</v>
      </c>
      <c r="I139" s="94">
        <f t="shared" si="17"/>
        <v>720</v>
      </c>
      <c r="J139" s="94">
        <f t="shared" si="25"/>
        <v>0</v>
      </c>
      <c r="K139" s="79">
        <f t="shared" si="18"/>
        <v>720</v>
      </c>
    </row>
    <row r="140" spans="1:11" s="91" customFormat="1" ht="33">
      <c r="A140" s="41" t="str">
        <f ca="1">IF(ISERROR(MATCH(F140,Код_КВР,0)),"",INDIRECT(ADDRESS(MATCH(F140,Код_КВР,0)+1,2,,,"КВР")))</f>
        <v>Иные закупки товаров, работ и услуг для обеспечения муниципальных нужд</v>
      </c>
      <c r="B140" s="88">
        <v>801</v>
      </c>
      <c r="C140" s="8" t="s">
        <v>234</v>
      </c>
      <c r="D140" s="8" t="s">
        <v>211</v>
      </c>
      <c r="E140" s="88" t="s">
        <v>163</v>
      </c>
      <c r="F140" s="88">
        <v>240</v>
      </c>
      <c r="G140" s="94">
        <f t="shared" si="25"/>
        <v>720</v>
      </c>
      <c r="H140" s="94">
        <f t="shared" si="25"/>
        <v>0</v>
      </c>
      <c r="I140" s="94">
        <f t="shared" si="17"/>
        <v>720</v>
      </c>
      <c r="J140" s="94">
        <f t="shared" si="25"/>
        <v>0</v>
      </c>
      <c r="K140" s="79">
        <f t="shared" si="18"/>
        <v>720</v>
      </c>
    </row>
    <row r="141" spans="1:11" s="91" customFormat="1" ht="33">
      <c r="A141" s="41" t="str">
        <f ca="1">IF(ISERROR(MATCH(F141,Код_КВР,0)),"",INDIRECT(ADDRESS(MATCH(F141,Код_КВР,0)+1,2,,,"КВР")))</f>
        <v xml:space="preserve">Прочая закупка товаров, работ и услуг для обеспечения муниципальных нужд         </v>
      </c>
      <c r="B141" s="88">
        <v>801</v>
      </c>
      <c r="C141" s="8" t="s">
        <v>234</v>
      </c>
      <c r="D141" s="8" t="s">
        <v>211</v>
      </c>
      <c r="E141" s="88" t="s">
        <v>163</v>
      </c>
      <c r="F141" s="88">
        <v>244</v>
      </c>
      <c r="G141" s="94">
        <v>720</v>
      </c>
      <c r="H141" s="94"/>
      <c r="I141" s="94">
        <f t="shared" si="17"/>
        <v>720</v>
      </c>
      <c r="J141" s="94"/>
      <c r="K141" s="79">
        <f t="shared" si="18"/>
        <v>720</v>
      </c>
    </row>
    <row r="142" spans="1:11" s="91" customFormat="1" ht="12.75">
      <c r="A142" s="41" t="str">
        <f ca="1">IF(ISERROR(MATCH(E142,Код_КЦСР,0)),"",INDIRECT(ADDRESS(MATCH(E142,Код_КЦСР,0)+1,2,,,"КЦСР")))</f>
        <v>Оплата членских взносов в союзы и ассоциации</v>
      </c>
      <c r="B142" s="88">
        <v>801</v>
      </c>
      <c r="C142" s="8" t="s">
        <v>234</v>
      </c>
      <c r="D142" s="8" t="s">
        <v>211</v>
      </c>
      <c r="E142" s="88" t="s">
        <v>165</v>
      </c>
      <c r="F142" s="88"/>
      <c r="G142" s="94">
        <f aca="true" t="shared" si="26" ref="G142:J144">G143</f>
        <v>479.7</v>
      </c>
      <c r="H142" s="94">
        <f t="shared" si="26"/>
        <v>0</v>
      </c>
      <c r="I142" s="94">
        <f t="shared" si="17"/>
        <v>479.7</v>
      </c>
      <c r="J142" s="94">
        <f t="shared" si="26"/>
        <v>0</v>
      </c>
      <c r="K142" s="79">
        <f t="shared" si="18"/>
        <v>479.7</v>
      </c>
    </row>
    <row r="143" spans="1:11" s="91" customFormat="1" ht="12.75">
      <c r="A143" s="41" t="str">
        <f ca="1">IF(ISERROR(MATCH(F143,Код_КВР,0)),"",INDIRECT(ADDRESS(MATCH(F143,Код_КВР,0)+1,2,,,"КВР")))</f>
        <v>Иные бюджетные ассигнования</v>
      </c>
      <c r="B143" s="88">
        <v>801</v>
      </c>
      <c r="C143" s="8" t="s">
        <v>234</v>
      </c>
      <c r="D143" s="8" t="s">
        <v>211</v>
      </c>
      <c r="E143" s="88" t="s">
        <v>165</v>
      </c>
      <c r="F143" s="88">
        <v>800</v>
      </c>
      <c r="G143" s="94">
        <f t="shared" si="26"/>
        <v>479.7</v>
      </c>
      <c r="H143" s="94">
        <f t="shared" si="26"/>
        <v>0</v>
      </c>
      <c r="I143" s="94">
        <f t="shared" si="17"/>
        <v>479.7</v>
      </c>
      <c r="J143" s="94">
        <f t="shared" si="26"/>
        <v>0</v>
      </c>
      <c r="K143" s="79">
        <f t="shared" si="18"/>
        <v>479.7</v>
      </c>
    </row>
    <row r="144" spans="1:11" s="91" customFormat="1" ht="12.75">
      <c r="A144" s="41" t="str">
        <f ca="1">IF(ISERROR(MATCH(F144,Код_КВР,0)),"",INDIRECT(ADDRESS(MATCH(F144,Код_КВР,0)+1,2,,,"КВР")))</f>
        <v>Уплата налогов, сборов и иных платежей</v>
      </c>
      <c r="B144" s="88">
        <v>801</v>
      </c>
      <c r="C144" s="8" t="s">
        <v>234</v>
      </c>
      <c r="D144" s="8" t="s">
        <v>211</v>
      </c>
      <c r="E144" s="88" t="s">
        <v>165</v>
      </c>
      <c r="F144" s="88">
        <v>850</v>
      </c>
      <c r="G144" s="94">
        <f t="shared" si="26"/>
        <v>479.7</v>
      </c>
      <c r="H144" s="94">
        <f t="shared" si="26"/>
        <v>0</v>
      </c>
      <c r="I144" s="94">
        <f t="shared" si="17"/>
        <v>479.7</v>
      </c>
      <c r="J144" s="94">
        <f t="shared" si="26"/>
        <v>0</v>
      </c>
      <c r="K144" s="79">
        <f t="shared" si="18"/>
        <v>479.7</v>
      </c>
    </row>
    <row r="145" spans="1:11" s="91" customFormat="1" ht="12.75">
      <c r="A145" s="41" t="str">
        <f ca="1">IF(ISERROR(MATCH(F145,Код_КВР,0)),"",INDIRECT(ADDRESS(MATCH(F145,Код_КВР,0)+1,2,,,"КВР")))</f>
        <v>Уплата прочих налогов, сборов и иных платежей</v>
      </c>
      <c r="B145" s="88">
        <v>801</v>
      </c>
      <c r="C145" s="8" t="s">
        <v>234</v>
      </c>
      <c r="D145" s="8" t="s">
        <v>211</v>
      </c>
      <c r="E145" s="88" t="s">
        <v>165</v>
      </c>
      <c r="F145" s="88">
        <v>852</v>
      </c>
      <c r="G145" s="94">
        <v>479.7</v>
      </c>
      <c r="H145" s="94"/>
      <c r="I145" s="94">
        <f t="shared" si="17"/>
        <v>479.7</v>
      </c>
      <c r="J145" s="94"/>
      <c r="K145" s="79">
        <f t="shared" si="18"/>
        <v>479.7</v>
      </c>
    </row>
    <row r="146" spans="1:11" s="91" customFormat="1" ht="33">
      <c r="A146" s="41" t="str">
        <f ca="1">IF(ISERROR(MATCH(E146,Код_КЦСР,0)),"",INDIRECT(ADDRESS(MATCH(E146,Код_КЦСР,0)+1,2,,,"КЦСР")))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46" s="88">
        <v>801</v>
      </c>
      <c r="C146" s="8" t="s">
        <v>234</v>
      </c>
      <c r="D146" s="8" t="s">
        <v>211</v>
      </c>
      <c r="E146" s="88" t="s">
        <v>171</v>
      </c>
      <c r="F146" s="88"/>
      <c r="G146" s="94">
        <f aca="true" t="shared" si="27" ref="G146:J150">G147</f>
        <v>20</v>
      </c>
      <c r="H146" s="94">
        <f t="shared" si="27"/>
        <v>0</v>
      </c>
      <c r="I146" s="94">
        <f t="shared" si="17"/>
        <v>20</v>
      </c>
      <c r="J146" s="94">
        <f t="shared" si="27"/>
        <v>0</v>
      </c>
      <c r="K146" s="79">
        <f t="shared" si="18"/>
        <v>20</v>
      </c>
    </row>
    <row r="147" spans="1:11" s="91" customFormat="1" ht="12.75">
      <c r="A147" s="41" t="str">
        <f ca="1">IF(ISERROR(MATCH(E147,Код_КЦСР,0)),"",INDIRECT(ADDRESS(MATCH(E147,Код_КЦСР,0)+1,2,,,"КЦСР")))</f>
        <v>Профилактика преступлений и иных правонарушений в городе Череповце</v>
      </c>
      <c r="B147" s="88">
        <v>801</v>
      </c>
      <c r="C147" s="8" t="s">
        <v>234</v>
      </c>
      <c r="D147" s="8" t="s">
        <v>211</v>
      </c>
      <c r="E147" s="88" t="s">
        <v>173</v>
      </c>
      <c r="F147" s="88"/>
      <c r="G147" s="94">
        <f t="shared" si="27"/>
        <v>20</v>
      </c>
      <c r="H147" s="94">
        <f t="shared" si="27"/>
        <v>0</v>
      </c>
      <c r="I147" s="94">
        <f t="shared" si="17"/>
        <v>20</v>
      </c>
      <c r="J147" s="94">
        <f t="shared" si="27"/>
        <v>0</v>
      </c>
      <c r="K147" s="79">
        <f t="shared" si="18"/>
        <v>20</v>
      </c>
    </row>
    <row r="148" spans="1:11" s="91" customFormat="1" ht="12.75">
      <c r="A148" s="41" t="str">
        <f ca="1">IF(ISERROR(MATCH(E148,Код_КЦСР,0)),"",INDIRECT(ADDRESS(MATCH(E148,Код_КЦСР,0)+1,2,,,"КЦСР")))</f>
        <v>Привлечение общественности к охране общественного порядка</v>
      </c>
      <c r="B148" s="88">
        <v>801</v>
      </c>
      <c r="C148" s="8" t="s">
        <v>234</v>
      </c>
      <c r="D148" s="8" t="s">
        <v>211</v>
      </c>
      <c r="E148" s="88" t="s">
        <v>175</v>
      </c>
      <c r="F148" s="88"/>
      <c r="G148" s="94">
        <f t="shared" si="27"/>
        <v>20</v>
      </c>
      <c r="H148" s="94">
        <f t="shared" si="27"/>
        <v>0</v>
      </c>
      <c r="I148" s="94">
        <f t="shared" si="17"/>
        <v>20</v>
      </c>
      <c r="J148" s="94">
        <f t="shared" si="27"/>
        <v>0</v>
      </c>
      <c r="K148" s="79">
        <f t="shared" si="18"/>
        <v>20</v>
      </c>
    </row>
    <row r="149" spans="1:11" s="91" customFormat="1" ht="12.75">
      <c r="A149" s="41" t="str">
        <f ca="1">IF(ISERROR(MATCH(F149,Код_КВР,0)),"",INDIRECT(ADDRESS(MATCH(F149,Код_КВР,0)+1,2,,,"КВР")))</f>
        <v>Закупка товаров, работ и услуг для муниципальных нужд</v>
      </c>
      <c r="B149" s="88">
        <v>801</v>
      </c>
      <c r="C149" s="8" t="s">
        <v>234</v>
      </c>
      <c r="D149" s="8" t="s">
        <v>211</v>
      </c>
      <c r="E149" s="88" t="s">
        <v>175</v>
      </c>
      <c r="F149" s="88">
        <v>200</v>
      </c>
      <c r="G149" s="94">
        <f t="shared" si="27"/>
        <v>20</v>
      </c>
      <c r="H149" s="94">
        <f t="shared" si="27"/>
        <v>0</v>
      </c>
      <c r="I149" s="94">
        <f t="shared" si="17"/>
        <v>20</v>
      </c>
      <c r="J149" s="94">
        <f t="shared" si="27"/>
        <v>0</v>
      </c>
      <c r="K149" s="79">
        <f t="shared" si="18"/>
        <v>20</v>
      </c>
    </row>
    <row r="150" spans="1:11" s="91" customFormat="1" ht="33">
      <c r="A150" s="41" t="str">
        <f ca="1">IF(ISERROR(MATCH(F150,Код_КВР,0)),"",INDIRECT(ADDRESS(MATCH(F150,Код_КВР,0)+1,2,,,"КВР")))</f>
        <v>Иные закупки товаров, работ и услуг для обеспечения муниципальных нужд</v>
      </c>
      <c r="B150" s="88">
        <v>801</v>
      </c>
      <c r="C150" s="8" t="s">
        <v>234</v>
      </c>
      <c r="D150" s="8" t="s">
        <v>211</v>
      </c>
      <c r="E150" s="88" t="s">
        <v>175</v>
      </c>
      <c r="F150" s="88">
        <v>240</v>
      </c>
      <c r="G150" s="94">
        <f t="shared" si="27"/>
        <v>20</v>
      </c>
      <c r="H150" s="94">
        <f t="shared" si="27"/>
        <v>0</v>
      </c>
      <c r="I150" s="94">
        <f t="shared" si="17"/>
        <v>20</v>
      </c>
      <c r="J150" s="94">
        <f t="shared" si="27"/>
        <v>0</v>
      </c>
      <c r="K150" s="79">
        <f t="shared" si="18"/>
        <v>20</v>
      </c>
    </row>
    <row r="151" spans="1:11" s="91" customFormat="1" ht="33">
      <c r="A151" s="41" t="str">
        <f ca="1">IF(ISERROR(MATCH(F151,Код_КВР,0)),"",INDIRECT(ADDRESS(MATCH(F151,Код_КВР,0)+1,2,,,"КВР")))</f>
        <v xml:space="preserve">Прочая закупка товаров, работ и услуг для обеспечения муниципальных нужд         </v>
      </c>
      <c r="B151" s="88">
        <v>801</v>
      </c>
      <c r="C151" s="8" t="s">
        <v>234</v>
      </c>
      <c r="D151" s="8" t="s">
        <v>211</v>
      </c>
      <c r="E151" s="88" t="s">
        <v>175</v>
      </c>
      <c r="F151" s="88">
        <v>244</v>
      </c>
      <c r="G151" s="94">
        <v>20</v>
      </c>
      <c r="H151" s="94"/>
      <c r="I151" s="94">
        <f t="shared" si="17"/>
        <v>20</v>
      </c>
      <c r="J151" s="94"/>
      <c r="K151" s="79">
        <f t="shared" si="18"/>
        <v>20</v>
      </c>
    </row>
    <row r="152" spans="1:11" s="91" customFormat="1" ht="33">
      <c r="A152" s="41" t="str">
        <f ca="1">IF(ISERROR(MATCH(E152,Код_КЦСР,0)),"",INDIRECT(ADDRESS(MATCH(E152,Код_КЦСР,0)+1,2,,,"КЦСР")))</f>
        <v>Непрограммные направления деятельности органов местного самоуправления</v>
      </c>
      <c r="B152" s="88">
        <v>801</v>
      </c>
      <c r="C152" s="8" t="s">
        <v>234</v>
      </c>
      <c r="D152" s="8" t="s">
        <v>211</v>
      </c>
      <c r="E152" s="88" t="s">
        <v>323</v>
      </c>
      <c r="F152" s="88"/>
      <c r="G152" s="94">
        <f aca="true" t="shared" si="28" ref="G152:J157">G153</f>
        <v>100</v>
      </c>
      <c r="H152" s="94">
        <f t="shared" si="28"/>
        <v>0</v>
      </c>
      <c r="I152" s="94">
        <f t="shared" si="17"/>
        <v>100</v>
      </c>
      <c r="J152" s="94">
        <f t="shared" si="28"/>
        <v>0</v>
      </c>
      <c r="K152" s="79">
        <f t="shared" si="18"/>
        <v>100</v>
      </c>
    </row>
    <row r="153" spans="1:11" s="91" customFormat="1" ht="12.75">
      <c r="A153" s="41" t="str">
        <f ca="1">IF(ISERROR(MATCH(E153,Код_КЦСР,0)),"",INDIRECT(ADDRESS(MATCH(E153,Код_КЦСР,0)+1,2,,,"КЦСР")))</f>
        <v>Расходы, не включенные в муниципальные программы города Череповца</v>
      </c>
      <c r="B153" s="88">
        <v>801</v>
      </c>
      <c r="C153" s="8" t="s">
        <v>234</v>
      </c>
      <c r="D153" s="8" t="s">
        <v>211</v>
      </c>
      <c r="E153" s="88" t="s">
        <v>325</v>
      </c>
      <c r="F153" s="88"/>
      <c r="G153" s="94">
        <f t="shared" si="28"/>
        <v>100</v>
      </c>
      <c r="H153" s="94">
        <f t="shared" si="28"/>
        <v>0</v>
      </c>
      <c r="I153" s="94">
        <f t="shared" si="17"/>
        <v>100</v>
      </c>
      <c r="J153" s="94">
        <f t="shared" si="28"/>
        <v>0</v>
      </c>
      <c r="K153" s="79">
        <f t="shared" si="18"/>
        <v>100</v>
      </c>
    </row>
    <row r="154" spans="1:11" s="91" customFormat="1" ht="33">
      <c r="A154" s="41" t="str">
        <f ca="1">IF(ISERROR(MATCH(E154,Код_КЦСР,0)),"",INDIRECT(ADDRESS(MATCH(E154,Код_КЦСР,0)+1,2,,,"КЦСР")))</f>
        <v>Реализация функций органов местного самоуправления города, связанных с общегородским управлением</v>
      </c>
      <c r="B154" s="88">
        <v>801</v>
      </c>
      <c r="C154" s="8" t="s">
        <v>234</v>
      </c>
      <c r="D154" s="8" t="s">
        <v>211</v>
      </c>
      <c r="E154" s="88" t="s">
        <v>333</v>
      </c>
      <c r="F154" s="88"/>
      <c r="G154" s="94">
        <f t="shared" si="28"/>
        <v>100</v>
      </c>
      <c r="H154" s="94">
        <f t="shared" si="28"/>
        <v>0</v>
      </c>
      <c r="I154" s="94">
        <f t="shared" si="17"/>
        <v>100</v>
      </c>
      <c r="J154" s="94">
        <f t="shared" si="28"/>
        <v>0</v>
      </c>
      <c r="K154" s="79">
        <f t="shared" si="18"/>
        <v>100</v>
      </c>
    </row>
    <row r="155" spans="1:11" s="91" customFormat="1" ht="12.75">
      <c r="A155" s="41" t="str">
        <f ca="1">IF(ISERROR(MATCH(E155,Код_КЦСР,0)),"",INDIRECT(ADDRESS(MATCH(E155,Код_КЦСР,0)+1,2,,,"КЦСР")))</f>
        <v>Расходы на судебные издержки и исполнение судебных решений</v>
      </c>
      <c r="B155" s="88">
        <v>801</v>
      </c>
      <c r="C155" s="8" t="s">
        <v>234</v>
      </c>
      <c r="D155" s="8" t="s">
        <v>211</v>
      </c>
      <c r="E155" s="88" t="s">
        <v>335</v>
      </c>
      <c r="F155" s="88"/>
      <c r="G155" s="94">
        <f t="shared" si="28"/>
        <v>100</v>
      </c>
      <c r="H155" s="94">
        <f t="shared" si="28"/>
        <v>0</v>
      </c>
      <c r="I155" s="94">
        <f t="shared" si="17"/>
        <v>100</v>
      </c>
      <c r="J155" s="94">
        <f t="shared" si="28"/>
        <v>0</v>
      </c>
      <c r="K155" s="79">
        <f t="shared" si="18"/>
        <v>100</v>
      </c>
    </row>
    <row r="156" spans="1:11" s="91" customFormat="1" ht="12.75">
      <c r="A156" s="41" t="str">
        <f ca="1">IF(ISERROR(MATCH(F156,Код_КВР,0)),"",INDIRECT(ADDRESS(MATCH(F156,Код_КВР,0)+1,2,,,"КВР")))</f>
        <v>Иные бюджетные ассигнования</v>
      </c>
      <c r="B156" s="88">
        <v>801</v>
      </c>
      <c r="C156" s="8" t="s">
        <v>234</v>
      </c>
      <c r="D156" s="8" t="s">
        <v>211</v>
      </c>
      <c r="E156" s="88" t="s">
        <v>335</v>
      </c>
      <c r="F156" s="88">
        <v>800</v>
      </c>
      <c r="G156" s="94">
        <f t="shared" si="28"/>
        <v>100</v>
      </c>
      <c r="H156" s="94">
        <f t="shared" si="28"/>
        <v>0</v>
      </c>
      <c r="I156" s="94">
        <f t="shared" si="17"/>
        <v>100</v>
      </c>
      <c r="J156" s="94">
        <f t="shared" si="28"/>
        <v>0</v>
      </c>
      <c r="K156" s="79">
        <f t="shared" si="18"/>
        <v>100</v>
      </c>
    </row>
    <row r="157" spans="1:11" s="91" customFormat="1" ht="12.75">
      <c r="A157" s="41" t="str">
        <f ca="1">IF(ISERROR(MATCH(F157,Код_КВР,0)),"",INDIRECT(ADDRESS(MATCH(F157,Код_КВР,0)+1,2,,,"КВР")))</f>
        <v>Исполнение судебных актов</v>
      </c>
      <c r="B157" s="88">
        <v>801</v>
      </c>
      <c r="C157" s="8" t="s">
        <v>234</v>
      </c>
      <c r="D157" s="8" t="s">
        <v>211</v>
      </c>
      <c r="E157" s="88" t="s">
        <v>335</v>
      </c>
      <c r="F157" s="88">
        <v>830</v>
      </c>
      <c r="G157" s="94">
        <f t="shared" si="28"/>
        <v>100</v>
      </c>
      <c r="H157" s="94">
        <f t="shared" si="28"/>
        <v>0</v>
      </c>
      <c r="I157" s="94">
        <f t="shared" si="17"/>
        <v>100</v>
      </c>
      <c r="J157" s="94">
        <f t="shared" si="28"/>
        <v>0</v>
      </c>
      <c r="K157" s="79">
        <f t="shared" si="18"/>
        <v>100</v>
      </c>
    </row>
    <row r="158" spans="1:11" s="91" customFormat="1" ht="74.25" customHeight="1">
      <c r="A158" s="41" t="str">
        <f ca="1">IF(ISERROR(MATCH(F158,Код_КВР,0)),"",INDIRECT(ADDRESS(MATCH(F158,Код_КВР,0)+1,2,,,"КВР")))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v>
      </c>
      <c r="B158" s="88">
        <v>801</v>
      </c>
      <c r="C158" s="8" t="s">
        <v>234</v>
      </c>
      <c r="D158" s="8" t="s">
        <v>211</v>
      </c>
      <c r="E158" s="88" t="s">
        <v>335</v>
      </c>
      <c r="F158" s="88">
        <v>831</v>
      </c>
      <c r="G158" s="94">
        <v>100</v>
      </c>
      <c r="H158" s="94"/>
      <c r="I158" s="94">
        <f t="shared" si="17"/>
        <v>100</v>
      </c>
      <c r="J158" s="94"/>
      <c r="K158" s="79">
        <f t="shared" si="18"/>
        <v>100</v>
      </c>
    </row>
    <row r="159" spans="1:11" s="91" customFormat="1" ht="12.75">
      <c r="A159" s="41" t="str">
        <f ca="1">IF(ISERROR(MATCH(C159,Код_Раздел,0)),"",INDIRECT(ADDRESS(MATCH(C159,Код_Раздел,0)+1,2,,,"Раздел")))</f>
        <v>Национальная безопасность и правоохранительная  деятельность</v>
      </c>
      <c r="B159" s="88">
        <v>801</v>
      </c>
      <c r="C159" s="8" t="s">
        <v>236</v>
      </c>
      <c r="D159" s="8"/>
      <c r="E159" s="88"/>
      <c r="F159" s="88"/>
      <c r="G159" s="94">
        <f>G160</f>
        <v>59148.7</v>
      </c>
      <c r="H159" s="94">
        <f>H160</f>
        <v>0</v>
      </c>
      <c r="I159" s="94">
        <f aca="true" t="shared" si="29" ref="I159:I228">G159+H159</f>
        <v>59148.7</v>
      </c>
      <c r="J159" s="94">
        <f>J160</f>
        <v>0</v>
      </c>
      <c r="K159" s="79">
        <f aca="true" t="shared" si="30" ref="K159:K228">I159+J159</f>
        <v>59148.7</v>
      </c>
    </row>
    <row r="160" spans="1:11" s="91" customFormat="1" ht="33">
      <c r="A160" s="14" t="s">
        <v>283</v>
      </c>
      <c r="B160" s="88">
        <v>801</v>
      </c>
      <c r="C160" s="8" t="s">
        <v>236</v>
      </c>
      <c r="D160" s="8" t="s">
        <v>240</v>
      </c>
      <c r="E160" s="88"/>
      <c r="F160" s="88"/>
      <c r="G160" s="94">
        <f>G161+G170+G206</f>
        <v>59148.7</v>
      </c>
      <c r="H160" s="94">
        <f>H161+H170+H206</f>
        <v>0</v>
      </c>
      <c r="I160" s="94">
        <f t="shared" si="29"/>
        <v>59148.7</v>
      </c>
      <c r="J160" s="94">
        <f>J161+J170+J206</f>
        <v>0</v>
      </c>
      <c r="K160" s="79">
        <f t="shared" si="30"/>
        <v>59148.7</v>
      </c>
    </row>
    <row r="161" spans="1:11" s="91" customFormat="1" ht="12.75">
      <c r="A161" s="41" t="str">
        <f ca="1">IF(ISERROR(MATCH(E161,Код_КЦСР,0)),"",INDIRECT(ADDRESS(MATCH(E161,Код_КЦСР,0)+1,2,,,"КЦСР")))</f>
        <v>Муниципальная программа «Здоровый город» на 2014-2022 годы</v>
      </c>
      <c r="B161" s="88">
        <v>801</v>
      </c>
      <c r="C161" s="8" t="s">
        <v>236</v>
      </c>
      <c r="D161" s="8" t="s">
        <v>240</v>
      </c>
      <c r="E161" s="88" t="s">
        <v>605</v>
      </c>
      <c r="F161" s="88"/>
      <c r="G161" s="94">
        <f>G162+G166</f>
        <v>77.9</v>
      </c>
      <c r="H161" s="94">
        <f>H162+H166</f>
        <v>0</v>
      </c>
      <c r="I161" s="94">
        <f t="shared" si="29"/>
        <v>77.9</v>
      </c>
      <c r="J161" s="94">
        <f>J162+J166</f>
        <v>0</v>
      </c>
      <c r="K161" s="79">
        <f t="shared" si="30"/>
        <v>77.9</v>
      </c>
    </row>
    <row r="162" spans="1:11" s="91" customFormat="1" ht="12.75">
      <c r="A162" s="41" t="str">
        <f ca="1">IF(ISERROR(MATCH(E162,Код_КЦСР,0)),"",INDIRECT(ADDRESS(MATCH(E162,Код_КЦСР,0)+1,2,,,"КЦСР")))</f>
        <v>Сохранение и укрепление здоровья детей и подростков</v>
      </c>
      <c r="B162" s="88">
        <v>801</v>
      </c>
      <c r="C162" s="8" t="s">
        <v>236</v>
      </c>
      <c r="D162" s="8" t="s">
        <v>240</v>
      </c>
      <c r="E162" s="88" t="s">
        <v>608</v>
      </c>
      <c r="F162" s="88"/>
      <c r="G162" s="94">
        <f aca="true" t="shared" si="31" ref="G162:J164">G163</f>
        <v>77.9</v>
      </c>
      <c r="H162" s="94">
        <f t="shared" si="31"/>
        <v>0</v>
      </c>
      <c r="I162" s="94">
        <f t="shared" si="29"/>
        <v>77.9</v>
      </c>
      <c r="J162" s="94">
        <f t="shared" si="31"/>
        <v>0</v>
      </c>
      <c r="K162" s="79">
        <f t="shared" si="30"/>
        <v>77.9</v>
      </c>
    </row>
    <row r="163" spans="1:11" s="91" customFormat="1" ht="12.75">
      <c r="A163" s="41" t="str">
        <f ca="1">IF(ISERROR(MATCH(F163,Код_КВР,0)),"",INDIRECT(ADDRESS(MATCH(F163,Код_КВР,0)+1,2,,,"КВР")))</f>
        <v>Закупка товаров, работ и услуг для муниципальных нужд</v>
      </c>
      <c r="B163" s="88">
        <v>801</v>
      </c>
      <c r="C163" s="8" t="s">
        <v>236</v>
      </c>
      <c r="D163" s="8" t="s">
        <v>240</v>
      </c>
      <c r="E163" s="88" t="s">
        <v>608</v>
      </c>
      <c r="F163" s="88">
        <v>200</v>
      </c>
      <c r="G163" s="94">
        <f t="shared" si="31"/>
        <v>77.9</v>
      </c>
      <c r="H163" s="94">
        <f t="shared" si="31"/>
        <v>0</v>
      </c>
      <c r="I163" s="94">
        <f t="shared" si="29"/>
        <v>77.9</v>
      </c>
      <c r="J163" s="94">
        <f t="shared" si="31"/>
        <v>0</v>
      </c>
      <c r="K163" s="79">
        <f t="shared" si="30"/>
        <v>77.9</v>
      </c>
    </row>
    <row r="164" spans="1:11" s="91" customFormat="1" ht="33">
      <c r="A164" s="41" t="str">
        <f ca="1">IF(ISERROR(MATCH(F164,Код_КВР,0)),"",INDIRECT(ADDRESS(MATCH(F164,Код_КВР,0)+1,2,,,"КВР")))</f>
        <v>Иные закупки товаров, работ и услуг для обеспечения муниципальных нужд</v>
      </c>
      <c r="B164" s="88">
        <v>801</v>
      </c>
      <c r="C164" s="8" t="s">
        <v>236</v>
      </c>
      <c r="D164" s="8" t="s">
        <v>240</v>
      </c>
      <c r="E164" s="88" t="s">
        <v>608</v>
      </c>
      <c r="F164" s="88">
        <v>240</v>
      </c>
      <c r="G164" s="94">
        <f t="shared" si="31"/>
        <v>77.9</v>
      </c>
      <c r="H164" s="94">
        <f t="shared" si="31"/>
        <v>0</v>
      </c>
      <c r="I164" s="94">
        <f t="shared" si="29"/>
        <v>77.9</v>
      </c>
      <c r="J164" s="94">
        <f t="shared" si="31"/>
        <v>0</v>
      </c>
      <c r="K164" s="79">
        <f t="shared" si="30"/>
        <v>77.9</v>
      </c>
    </row>
    <row r="165" spans="1:11" s="91" customFormat="1" ht="33">
      <c r="A165" s="41" t="str">
        <f ca="1">IF(ISERROR(MATCH(F165,Код_КВР,0)),"",INDIRECT(ADDRESS(MATCH(F165,Код_КВР,0)+1,2,,,"КВР")))</f>
        <v xml:space="preserve">Прочая закупка товаров, работ и услуг для обеспечения муниципальных нужд         </v>
      </c>
      <c r="B165" s="88">
        <v>801</v>
      </c>
      <c r="C165" s="8" t="s">
        <v>236</v>
      </c>
      <c r="D165" s="8" t="s">
        <v>240</v>
      </c>
      <c r="E165" s="88" t="s">
        <v>608</v>
      </c>
      <c r="F165" s="88">
        <v>244</v>
      </c>
      <c r="G165" s="94">
        <v>77.9</v>
      </c>
      <c r="H165" s="94"/>
      <c r="I165" s="94">
        <f t="shared" si="29"/>
        <v>77.9</v>
      </c>
      <c r="J165" s="94"/>
      <c r="K165" s="79">
        <f t="shared" si="30"/>
        <v>77.9</v>
      </c>
    </row>
    <row r="166" spans="1:11" s="91" customFormat="1" ht="12.75" hidden="1">
      <c r="A166" s="41" t="str">
        <f ca="1">IF(ISERROR(MATCH(E166,Код_КЦСР,0)),"",INDIRECT(ADDRESS(MATCH(E166,Код_КЦСР,0)+1,2,,,"КЦСР")))</f>
        <v>Здоровье на рабочем месте</v>
      </c>
      <c r="B166" s="88">
        <v>801</v>
      </c>
      <c r="C166" s="8" t="s">
        <v>236</v>
      </c>
      <c r="D166" s="8" t="s">
        <v>240</v>
      </c>
      <c r="E166" s="88" t="s">
        <v>614</v>
      </c>
      <c r="F166" s="88"/>
      <c r="G166" s="94">
        <f aca="true" t="shared" si="32" ref="G166:J168">G167</f>
        <v>0</v>
      </c>
      <c r="H166" s="94">
        <f t="shared" si="32"/>
        <v>0</v>
      </c>
      <c r="I166" s="94">
        <f t="shared" si="29"/>
        <v>0</v>
      </c>
      <c r="J166" s="94">
        <f t="shared" si="32"/>
        <v>0</v>
      </c>
      <c r="K166" s="79">
        <f t="shared" si="30"/>
        <v>0</v>
      </c>
    </row>
    <row r="167" spans="1:11" s="91" customFormat="1" ht="12.75" hidden="1">
      <c r="A167" s="41" t="str">
        <f ca="1">IF(ISERROR(MATCH(F167,Код_КВР,0)),"",INDIRECT(ADDRESS(MATCH(F167,Код_КВР,0)+1,2,,,"КВР")))</f>
        <v>Закупка товаров, работ и услуг для муниципальных нужд</v>
      </c>
      <c r="B167" s="88">
        <v>801</v>
      </c>
      <c r="C167" s="8" t="s">
        <v>236</v>
      </c>
      <c r="D167" s="8" t="s">
        <v>240</v>
      </c>
      <c r="E167" s="88" t="s">
        <v>614</v>
      </c>
      <c r="F167" s="88">
        <v>200</v>
      </c>
      <c r="G167" s="94">
        <f t="shared" si="32"/>
        <v>0</v>
      </c>
      <c r="H167" s="94">
        <f t="shared" si="32"/>
        <v>0</v>
      </c>
      <c r="I167" s="94">
        <f t="shared" si="29"/>
        <v>0</v>
      </c>
      <c r="J167" s="94">
        <f t="shared" si="32"/>
        <v>0</v>
      </c>
      <c r="K167" s="79">
        <f t="shared" si="30"/>
        <v>0</v>
      </c>
    </row>
    <row r="168" spans="1:11" s="91" customFormat="1" ht="33" hidden="1">
      <c r="A168" s="41" t="str">
        <f ca="1">IF(ISERROR(MATCH(F168,Код_КВР,0)),"",INDIRECT(ADDRESS(MATCH(F168,Код_КВР,0)+1,2,,,"КВР")))</f>
        <v>Иные закупки товаров, работ и услуг для обеспечения муниципальных нужд</v>
      </c>
      <c r="B168" s="88">
        <v>801</v>
      </c>
      <c r="C168" s="8" t="s">
        <v>236</v>
      </c>
      <c r="D168" s="8" t="s">
        <v>240</v>
      </c>
      <c r="E168" s="88" t="s">
        <v>614</v>
      </c>
      <c r="F168" s="88">
        <v>240</v>
      </c>
      <c r="G168" s="94">
        <f t="shared" si="32"/>
        <v>0</v>
      </c>
      <c r="H168" s="94">
        <f t="shared" si="32"/>
        <v>0</v>
      </c>
      <c r="I168" s="94">
        <f t="shared" si="29"/>
        <v>0</v>
      </c>
      <c r="J168" s="94">
        <f t="shared" si="32"/>
        <v>0</v>
      </c>
      <c r="K168" s="79">
        <f t="shared" si="30"/>
        <v>0</v>
      </c>
    </row>
    <row r="169" spans="1:11" s="91" customFormat="1" ht="33" hidden="1">
      <c r="A169" s="41" t="str">
        <f ca="1">IF(ISERROR(MATCH(F169,Код_КВР,0)),"",INDIRECT(ADDRESS(MATCH(F169,Код_КВР,0)+1,2,,,"КВР")))</f>
        <v xml:space="preserve">Прочая закупка товаров, работ и услуг для обеспечения муниципальных нужд         </v>
      </c>
      <c r="B169" s="88">
        <v>801</v>
      </c>
      <c r="C169" s="8" t="s">
        <v>236</v>
      </c>
      <c r="D169" s="8" t="s">
        <v>240</v>
      </c>
      <c r="E169" s="88" t="s">
        <v>614</v>
      </c>
      <c r="F169" s="88">
        <v>244</v>
      </c>
      <c r="G169" s="94">
        <v>0</v>
      </c>
      <c r="H169" s="94">
        <v>0</v>
      </c>
      <c r="I169" s="94">
        <f t="shared" si="29"/>
        <v>0</v>
      </c>
      <c r="J169" s="94">
        <v>0</v>
      </c>
      <c r="K169" s="79">
        <f t="shared" si="30"/>
        <v>0</v>
      </c>
    </row>
    <row r="170" spans="1:11" s="91" customFormat="1" ht="33">
      <c r="A170" s="41" t="str">
        <f ca="1">IF(ISERROR(MATCH(E170,Код_КЦСР,0)),"",INDIRECT(ADDRESS(MATCH(E170,Код_КЦСР,0)+1,2,,,"КЦСР")))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170" s="88">
        <v>801</v>
      </c>
      <c r="C170" s="8" t="s">
        <v>236</v>
      </c>
      <c r="D170" s="8" t="s">
        <v>240</v>
      </c>
      <c r="E170" s="88" t="s">
        <v>90</v>
      </c>
      <c r="F170" s="88"/>
      <c r="G170" s="94">
        <f>G171+G176</f>
        <v>49656.6</v>
      </c>
      <c r="H170" s="94">
        <f>H171+H176</f>
        <v>0</v>
      </c>
      <c r="I170" s="94">
        <f t="shared" si="29"/>
        <v>49656.6</v>
      </c>
      <c r="J170" s="94">
        <f>J171+J176</f>
        <v>0</v>
      </c>
      <c r="K170" s="79">
        <f t="shared" si="30"/>
        <v>49656.6</v>
      </c>
    </row>
    <row r="171" spans="1:11" s="91" customFormat="1" ht="12.75">
      <c r="A171" s="41" t="str">
        <f ca="1">IF(ISERROR(MATCH(E171,Код_КЦСР,0)),"",INDIRECT(ADDRESS(MATCH(E171,Код_КЦСР,0)+1,2,,,"КЦСР")))</f>
        <v>Обеспечение пожарной безопасности муниципальных учреждений города</v>
      </c>
      <c r="B171" s="88">
        <v>801</v>
      </c>
      <c r="C171" s="8" t="s">
        <v>236</v>
      </c>
      <c r="D171" s="8" t="s">
        <v>240</v>
      </c>
      <c r="E171" s="88" t="s">
        <v>92</v>
      </c>
      <c r="F171" s="88"/>
      <c r="G171" s="94">
        <f aca="true" t="shared" si="33" ref="G171:J174">G172</f>
        <v>215</v>
      </c>
      <c r="H171" s="94">
        <f t="shared" si="33"/>
        <v>0</v>
      </c>
      <c r="I171" s="94">
        <f t="shared" si="29"/>
        <v>215</v>
      </c>
      <c r="J171" s="94">
        <f t="shared" si="33"/>
        <v>0</v>
      </c>
      <c r="K171" s="79">
        <f t="shared" si="30"/>
        <v>215</v>
      </c>
    </row>
    <row r="172" spans="1:11" s="91" customFormat="1" ht="49.5">
      <c r="A172" s="41" t="str">
        <f ca="1">IF(ISERROR(MATCH(E172,Код_КЦСР,0)),"",INDIRECT(ADDRESS(MATCH(E172,Код_КЦСР,0)+1,2,,,"КЦСР")))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172" s="88">
        <v>801</v>
      </c>
      <c r="C172" s="8" t="s">
        <v>236</v>
      </c>
      <c r="D172" s="8" t="s">
        <v>240</v>
      </c>
      <c r="E172" s="88" t="s">
        <v>94</v>
      </c>
      <c r="F172" s="88"/>
      <c r="G172" s="94">
        <f t="shared" si="33"/>
        <v>215</v>
      </c>
      <c r="H172" s="94">
        <f t="shared" si="33"/>
        <v>0</v>
      </c>
      <c r="I172" s="94">
        <f t="shared" si="29"/>
        <v>215</v>
      </c>
      <c r="J172" s="94">
        <f t="shared" si="33"/>
        <v>0</v>
      </c>
      <c r="K172" s="79">
        <f t="shared" si="30"/>
        <v>215</v>
      </c>
    </row>
    <row r="173" spans="1:11" s="91" customFormat="1" ht="12.75">
      <c r="A173" s="41" t="str">
        <f ca="1">IF(ISERROR(MATCH(F173,Код_КВР,0)),"",INDIRECT(ADDRESS(MATCH(F173,Код_КВР,0)+1,2,,,"КВР")))</f>
        <v>Закупка товаров, работ и услуг для муниципальных нужд</v>
      </c>
      <c r="B173" s="88">
        <v>801</v>
      </c>
      <c r="C173" s="8" t="s">
        <v>236</v>
      </c>
      <c r="D173" s="8" t="s">
        <v>240</v>
      </c>
      <c r="E173" s="88" t="s">
        <v>94</v>
      </c>
      <c r="F173" s="88">
        <v>200</v>
      </c>
      <c r="G173" s="94">
        <f t="shared" si="33"/>
        <v>215</v>
      </c>
      <c r="H173" s="94">
        <f t="shared" si="33"/>
        <v>0</v>
      </c>
      <c r="I173" s="94">
        <f t="shared" si="29"/>
        <v>215</v>
      </c>
      <c r="J173" s="94">
        <f t="shared" si="33"/>
        <v>0</v>
      </c>
      <c r="K173" s="79">
        <f t="shared" si="30"/>
        <v>215</v>
      </c>
    </row>
    <row r="174" spans="1:11" s="91" customFormat="1" ht="33">
      <c r="A174" s="41" t="str">
        <f ca="1">IF(ISERROR(MATCH(F174,Код_КВР,0)),"",INDIRECT(ADDRESS(MATCH(F174,Код_КВР,0)+1,2,,,"КВР")))</f>
        <v>Иные закупки товаров, работ и услуг для обеспечения муниципальных нужд</v>
      </c>
      <c r="B174" s="88">
        <v>801</v>
      </c>
      <c r="C174" s="8" t="s">
        <v>236</v>
      </c>
      <c r="D174" s="8" t="s">
        <v>240</v>
      </c>
      <c r="E174" s="88" t="s">
        <v>94</v>
      </c>
      <c r="F174" s="88">
        <v>240</v>
      </c>
      <c r="G174" s="94">
        <f t="shared" si="33"/>
        <v>215</v>
      </c>
      <c r="H174" s="94">
        <f t="shared" si="33"/>
        <v>0</v>
      </c>
      <c r="I174" s="94">
        <f t="shared" si="29"/>
        <v>215</v>
      </c>
      <c r="J174" s="94">
        <f t="shared" si="33"/>
        <v>0</v>
      </c>
      <c r="K174" s="79">
        <f t="shared" si="30"/>
        <v>215</v>
      </c>
    </row>
    <row r="175" spans="1:11" s="91" customFormat="1" ht="33">
      <c r="A175" s="41" t="str">
        <f ca="1">IF(ISERROR(MATCH(F175,Код_КВР,0)),"",INDIRECT(ADDRESS(MATCH(F175,Код_КВР,0)+1,2,,,"КВР")))</f>
        <v xml:space="preserve">Прочая закупка товаров, работ и услуг для обеспечения муниципальных нужд         </v>
      </c>
      <c r="B175" s="88">
        <v>801</v>
      </c>
      <c r="C175" s="8" t="s">
        <v>236</v>
      </c>
      <c r="D175" s="8" t="s">
        <v>240</v>
      </c>
      <c r="E175" s="88" t="s">
        <v>94</v>
      </c>
      <c r="F175" s="88">
        <v>244</v>
      </c>
      <c r="G175" s="94">
        <v>215</v>
      </c>
      <c r="H175" s="94"/>
      <c r="I175" s="94">
        <f t="shared" si="29"/>
        <v>215</v>
      </c>
      <c r="J175" s="94"/>
      <c r="K175" s="79">
        <f t="shared" si="30"/>
        <v>215</v>
      </c>
    </row>
    <row r="176" spans="1:11" s="91" customFormat="1" ht="33">
      <c r="A176" s="41" t="str">
        <f ca="1">IF(ISERROR(MATCH(E176,Код_КЦСР,0)),"",INDIRECT(ADDRESS(MATCH(E176,Код_КЦСР,0)+1,2,,,"КЦСР")))</f>
        <v>Снижение рисков и смягчение последствий чрезвычайных ситуаций природного и техногенного характера в городе</v>
      </c>
      <c r="B176" s="88">
        <v>801</v>
      </c>
      <c r="C176" s="8" t="s">
        <v>236</v>
      </c>
      <c r="D176" s="8" t="s">
        <v>240</v>
      </c>
      <c r="E176" s="88" t="s">
        <v>116</v>
      </c>
      <c r="F176" s="88"/>
      <c r="G176" s="94">
        <f>G177+G186+G190+G193</f>
        <v>49441.6</v>
      </c>
      <c r="H176" s="94">
        <f>H177+H186+H190+H193</f>
        <v>0</v>
      </c>
      <c r="I176" s="94">
        <f t="shared" si="29"/>
        <v>49441.6</v>
      </c>
      <c r="J176" s="94">
        <f>J177+J186+J190+J193</f>
        <v>0</v>
      </c>
      <c r="K176" s="79">
        <f t="shared" si="30"/>
        <v>49441.6</v>
      </c>
    </row>
    <row r="177" spans="1:11" s="91" customFormat="1" ht="33">
      <c r="A177" s="41" t="str">
        <f ca="1">IF(ISERROR(MATCH(E177,Код_КЦСР,0)),"",INDIRECT(ADDRESS(MATCH(E177,Код_КЦСР,0)+1,2,,,"КЦСР")))</f>
        <v>Оснащение ВСО и ПСО МКУ «ЦЗНТЧС» современными аварийно-спасательными средствами и инструментом</v>
      </c>
      <c r="B177" s="88">
        <v>801</v>
      </c>
      <c r="C177" s="8" t="s">
        <v>236</v>
      </c>
      <c r="D177" s="8" t="s">
        <v>240</v>
      </c>
      <c r="E177" s="88" t="s">
        <v>118</v>
      </c>
      <c r="F177" s="88"/>
      <c r="G177" s="94">
        <f>G178+G180</f>
        <v>881.7</v>
      </c>
      <c r="H177" s="94">
        <f>H178+H180</f>
        <v>0</v>
      </c>
      <c r="I177" s="94">
        <f t="shared" si="29"/>
        <v>881.7</v>
      </c>
      <c r="J177" s="94">
        <f>J178+J180+J183</f>
        <v>-653.3000000000001</v>
      </c>
      <c r="K177" s="79">
        <f t="shared" si="30"/>
        <v>228.39999999999998</v>
      </c>
    </row>
    <row r="178" spans="1:11" s="91" customFormat="1" ht="33">
      <c r="A178" s="41" t="str">
        <f aca="true" t="shared" si="34" ref="A178:A185">IF(ISERROR(MATCH(F178,Код_КВР,0)),"",INDIRECT(ADDRESS(MATCH(F178,Код_КВР,0)+1,2,,,"КВР")))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78" s="88">
        <v>801</v>
      </c>
      <c r="C178" s="8" t="s">
        <v>236</v>
      </c>
      <c r="D178" s="8" t="s">
        <v>240</v>
      </c>
      <c r="E178" s="88" t="s">
        <v>118</v>
      </c>
      <c r="F178" s="88">
        <v>100</v>
      </c>
      <c r="G178" s="94">
        <f>G179</f>
        <v>555</v>
      </c>
      <c r="H178" s="94">
        <f>H179</f>
        <v>0</v>
      </c>
      <c r="I178" s="94">
        <f t="shared" si="29"/>
        <v>555</v>
      </c>
      <c r="J178" s="94">
        <f>J179</f>
        <v>-555</v>
      </c>
      <c r="K178" s="79">
        <f t="shared" si="30"/>
        <v>0</v>
      </c>
    </row>
    <row r="179" spans="1:11" s="91" customFormat="1" ht="12.75">
      <c r="A179" s="41" t="str">
        <f ca="1" t="shared" si="34"/>
        <v>Расходы на выплаты персоналу казенных учреждений</v>
      </c>
      <c r="B179" s="88">
        <v>801</v>
      </c>
      <c r="C179" s="8" t="s">
        <v>236</v>
      </c>
      <c r="D179" s="8" t="s">
        <v>240</v>
      </c>
      <c r="E179" s="88" t="s">
        <v>118</v>
      </c>
      <c r="F179" s="88">
        <v>110</v>
      </c>
      <c r="G179" s="94">
        <v>555</v>
      </c>
      <c r="H179" s="94"/>
      <c r="I179" s="94">
        <f t="shared" si="29"/>
        <v>555</v>
      </c>
      <c r="J179" s="94">
        <v>-555</v>
      </c>
      <c r="K179" s="79">
        <f t="shared" si="30"/>
        <v>0</v>
      </c>
    </row>
    <row r="180" spans="1:11" s="91" customFormat="1" ht="12.75">
      <c r="A180" s="41" t="str">
        <f ca="1" t="shared" si="34"/>
        <v>Закупка товаров, работ и услуг для муниципальных нужд</v>
      </c>
      <c r="B180" s="88">
        <v>801</v>
      </c>
      <c r="C180" s="8" t="s">
        <v>236</v>
      </c>
      <c r="D180" s="8" t="s">
        <v>240</v>
      </c>
      <c r="E180" s="88" t="s">
        <v>118</v>
      </c>
      <c r="F180" s="88">
        <v>200</v>
      </c>
      <c r="G180" s="94">
        <f>G181</f>
        <v>326.7</v>
      </c>
      <c r="H180" s="94">
        <f>H181</f>
        <v>0</v>
      </c>
      <c r="I180" s="94">
        <f t="shared" si="29"/>
        <v>326.7</v>
      </c>
      <c r="J180" s="94">
        <f>J181</f>
        <v>-326.7</v>
      </c>
      <c r="K180" s="79">
        <f t="shared" si="30"/>
        <v>0</v>
      </c>
    </row>
    <row r="181" spans="1:11" s="91" customFormat="1" ht="33">
      <c r="A181" s="41" t="str">
        <f ca="1" t="shared" si="34"/>
        <v>Иные закупки товаров, работ и услуг для обеспечения муниципальных нужд</v>
      </c>
      <c r="B181" s="88">
        <v>801</v>
      </c>
      <c r="C181" s="8" t="s">
        <v>236</v>
      </c>
      <c r="D181" s="8" t="s">
        <v>240</v>
      </c>
      <c r="E181" s="88" t="s">
        <v>118</v>
      </c>
      <c r="F181" s="88">
        <v>240</v>
      </c>
      <c r="G181" s="94">
        <f>G182</f>
        <v>326.7</v>
      </c>
      <c r="H181" s="94">
        <f>H182</f>
        <v>0</v>
      </c>
      <c r="I181" s="94">
        <f t="shared" si="29"/>
        <v>326.7</v>
      </c>
      <c r="J181" s="94">
        <f>J182</f>
        <v>-326.7</v>
      </c>
      <c r="K181" s="79">
        <f t="shared" si="30"/>
        <v>0</v>
      </c>
    </row>
    <row r="182" spans="1:11" s="91" customFormat="1" ht="33">
      <c r="A182" s="41" t="str">
        <f ca="1" t="shared" si="34"/>
        <v xml:space="preserve">Прочая закупка товаров, работ и услуг для обеспечения муниципальных нужд         </v>
      </c>
      <c r="B182" s="88">
        <v>801</v>
      </c>
      <c r="C182" s="8" t="s">
        <v>236</v>
      </c>
      <c r="D182" s="8" t="s">
        <v>240</v>
      </c>
      <c r="E182" s="88" t="s">
        <v>118</v>
      </c>
      <c r="F182" s="88">
        <v>244</v>
      </c>
      <c r="G182" s="94">
        <v>326.7</v>
      </c>
      <c r="H182" s="94"/>
      <c r="I182" s="94">
        <f t="shared" si="29"/>
        <v>326.7</v>
      </c>
      <c r="J182" s="94">
        <v>-326.7</v>
      </c>
      <c r="K182" s="79">
        <f t="shared" si="30"/>
        <v>0</v>
      </c>
    </row>
    <row r="183" spans="1:11" s="91" customFormat="1" ht="33">
      <c r="A183" s="41" t="str">
        <f ca="1" t="shared" si="34"/>
        <v>Предоставление субсидий бюджетным, автономным учреждениям и иным некоммерческим организациям</v>
      </c>
      <c r="B183" s="88">
        <v>801</v>
      </c>
      <c r="C183" s="8" t="s">
        <v>236</v>
      </c>
      <c r="D183" s="8" t="s">
        <v>240</v>
      </c>
      <c r="E183" s="88" t="s">
        <v>118</v>
      </c>
      <c r="F183" s="88">
        <v>600</v>
      </c>
      <c r="G183" s="94"/>
      <c r="H183" s="94"/>
      <c r="I183" s="94"/>
      <c r="J183" s="94">
        <f>J184</f>
        <v>228.4</v>
      </c>
      <c r="K183" s="79">
        <f t="shared" si="30"/>
        <v>228.4</v>
      </c>
    </row>
    <row r="184" spans="1:11" s="91" customFormat="1" ht="12.75">
      <c r="A184" s="41" t="str">
        <f ca="1" t="shared" si="34"/>
        <v>Субсидии бюджетным учреждениям</v>
      </c>
      <c r="B184" s="88">
        <v>801</v>
      </c>
      <c r="C184" s="8" t="s">
        <v>236</v>
      </c>
      <c r="D184" s="8" t="s">
        <v>240</v>
      </c>
      <c r="E184" s="88" t="s">
        <v>118</v>
      </c>
      <c r="F184" s="88">
        <v>610</v>
      </c>
      <c r="G184" s="94"/>
      <c r="H184" s="94"/>
      <c r="I184" s="94"/>
      <c r="J184" s="94">
        <f>J185</f>
        <v>228.4</v>
      </c>
      <c r="K184" s="79">
        <f t="shared" si="30"/>
        <v>228.4</v>
      </c>
    </row>
    <row r="185" spans="1:11" s="91" customFormat="1" ht="12.75">
      <c r="A185" s="41" t="str">
        <f ca="1" t="shared" si="34"/>
        <v>Субсидии бюджетным учреждениям на иные цели</v>
      </c>
      <c r="B185" s="88">
        <v>801</v>
      </c>
      <c r="C185" s="8" t="s">
        <v>236</v>
      </c>
      <c r="D185" s="8" t="s">
        <v>240</v>
      </c>
      <c r="E185" s="88" t="s">
        <v>118</v>
      </c>
      <c r="F185" s="88">
        <v>612</v>
      </c>
      <c r="G185" s="94"/>
      <c r="H185" s="94"/>
      <c r="I185" s="94"/>
      <c r="J185" s="94">
        <v>228.4</v>
      </c>
      <c r="K185" s="79">
        <f t="shared" si="30"/>
        <v>228.4</v>
      </c>
    </row>
    <row r="186" spans="1:11" s="91" customFormat="1" ht="12.75">
      <c r="A186" s="41" t="str">
        <f ca="1">IF(ISERROR(MATCH(E186,Код_КЦСР,0)),"",INDIRECT(ADDRESS(MATCH(E186,Код_КЦСР,0)+1,2,,,"КЦСР")))</f>
        <v>Приобретение лицензионного ПО, Крипто ПРО с лицензией СЭД</v>
      </c>
      <c r="B186" s="88">
        <v>801</v>
      </c>
      <c r="C186" s="8" t="s">
        <v>236</v>
      </c>
      <c r="D186" s="8" t="s">
        <v>240</v>
      </c>
      <c r="E186" s="88" t="s">
        <v>120</v>
      </c>
      <c r="F186" s="88"/>
      <c r="G186" s="94">
        <f aca="true" t="shared" si="35" ref="G186:J188">G187</f>
        <v>354.6</v>
      </c>
      <c r="H186" s="94">
        <f t="shared" si="35"/>
        <v>0</v>
      </c>
      <c r="I186" s="94">
        <f t="shared" si="29"/>
        <v>354.6</v>
      </c>
      <c r="J186" s="94">
        <f t="shared" si="35"/>
        <v>0</v>
      </c>
      <c r="K186" s="79">
        <f t="shared" si="30"/>
        <v>354.6</v>
      </c>
    </row>
    <row r="187" spans="1:11" s="91" customFormat="1" ht="12.75">
      <c r="A187" s="41" t="str">
        <f ca="1">IF(ISERROR(MATCH(F187,Код_КВР,0)),"",INDIRECT(ADDRESS(MATCH(F187,Код_КВР,0)+1,2,,,"КВР")))</f>
        <v>Закупка товаров, работ и услуг для муниципальных нужд</v>
      </c>
      <c r="B187" s="88">
        <v>801</v>
      </c>
      <c r="C187" s="8" t="s">
        <v>236</v>
      </c>
      <c r="D187" s="8" t="s">
        <v>240</v>
      </c>
      <c r="E187" s="88" t="s">
        <v>120</v>
      </c>
      <c r="F187" s="88">
        <v>200</v>
      </c>
      <c r="G187" s="94">
        <f t="shared" si="35"/>
        <v>354.6</v>
      </c>
      <c r="H187" s="94">
        <f t="shared" si="35"/>
        <v>0</v>
      </c>
      <c r="I187" s="94">
        <f t="shared" si="29"/>
        <v>354.6</v>
      </c>
      <c r="J187" s="94">
        <f t="shared" si="35"/>
        <v>0</v>
      </c>
      <c r="K187" s="79">
        <f t="shared" si="30"/>
        <v>354.6</v>
      </c>
    </row>
    <row r="188" spans="1:11" s="91" customFormat="1" ht="33">
      <c r="A188" s="41" t="str">
        <f ca="1">IF(ISERROR(MATCH(F188,Код_КВР,0)),"",INDIRECT(ADDRESS(MATCH(F188,Код_КВР,0)+1,2,,,"КВР")))</f>
        <v>Иные закупки товаров, работ и услуг для обеспечения муниципальных нужд</v>
      </c>
      <c r="B188" s="88">
        <v>801</v>
      </c>
      <c r="C188" s="8" t="s">
        <v>236</v>
      </c>
      <c r="D188" s="8" t="s">
        <v>240</v>
      </c>
      <c r="E188" s="88" t="s">
        <v>120</v>
      </c>
      <c r="F188" s="88">
        <v>240</v>
      </c>
      <c r="G188" s="94">
        <f t="shared" si="35"/>
        <v>354.6</v>
      </c>
      <c r="H188" s="94">
        <f t="shared" si="35"/>
        <v>0</v>
      </c>
      <c r="I188" s="94">
        <f t="shared" si="29"/>
        <v>354.6</v>
      </c>
      <c r="J188" s="94">
        <f t="shared" si="35"/>
        <v>0</v>
      </c>
      <c r="K188" s="79">
        <f t="shared" si="30"/>
        <v>354.6</v>
      </c>
    </row>
    <row r="189" spans="1:11" s="91" customFormat="1" ht="33">
      <c r="A189" s="41" t="str">
        <f ca="1">IF(ISERROR(MATCH(F189,Код_КВР,0)),"",INDIRECT(ADDRESS(MATCH(F189,Код_КВР,0)+1,2,,,"КВР")))</f>
        <v xml:space="preserve">Прочая закупка товаров, работ и услуг для обеспечения муниципальных нужд         </v>
      </c>
      <c r="B189" s="88">
        <v>801</v>
      </c>
      <c r="C189" s="8" t="s">
        <v>236</v>
      </c>
      <c r="D189" s="8" t="s">
        <v>240</v>
      </c>
      <c r="E189" s="88" t="s">
        <v>120</v>
      </c>
      <c r="F189" s="88">
        <v>244</v>
      </c>
      <c r="G189" s="94">
        <v>354.6</v>
      </c>
      <c r="H189" s="94"/>
      <c r="I189" s="94">
        <f t="shared" si="29"/>
        <v>354.6</v>
      </c>
      <c r="J189" s="94"/>
      <c r="K189" s="79">
        <f t="shared" si="30"/>
        <v>354.6</v>
      </c>
    </row>
    <row r="190" spans="1:11" s="91" customFormat="1" ht="33">
      <c r="A190" s="41" t="str">
        <f ca="1">IF(ISERROR(MATCH(E190,Код_КЦСР,0)),"",INDIRECT(ADDRESS(MATCH(E190,Код_КЦСР,0)+1,2,,,"КЦСР")))</f>
        <v>Минимизация последствий от ЧС на опасных производственных объектах экономики (ОПОЭ)</v>
      </c>
      <c r="B190" s="88">
        <v>801</v>
      </c>
      <c r="C190" s="8" t="s">
        <v>236</v>
      </c>
      <c r="D190" s="8" t="s">
        <v>240</v>
      </c>
      <c r="E190" s="88" t="s">
        <v>134</v>
      </c>
      <c r="F190" s="88"/>
      <c r="G190" s="94">
        <f>G191</f>
        <v>1559.6</v>
      </c>
      <c r="H190" s="94">
        <f>H191</f>
        <v>0</v>
      </c>
      <c r="I190" s="94">
        <f t="shared" si="29"/>
        <v>1559.6</v>
      </c>
      <c r="J190" s="94">
        <f>J191</f>
        <v>0</v>
      </c>
      <c r="K190" s="79">
        <f t="shared" si="30"/>
        <v>1559.6</v>
      </c>
    </row>
    <row r="191" spans="1:11" s="91" customFormat="1" ht="33">
      <c r="A191" s="41" t="str">
        <f ca="1">IF(ISERROR(MATCH(F191,Код_КВР,0)),"",INDIRECT(ADDRESS(MATCH(F191,Код_КВР,0)+1,2,,,"КВР")))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91" s="88">
        <v>801</v>
      </c>
      <c r="C191" s="8" t="s">
        <v>236</v>
      </c>
      <c r="D191" s="8" t="s">
        <v>240</v>
      </c>
      <c r="E191" s="88" t="s">
        <v>134</v>
      </c>
      <c r="F191" s="88">
        <v>100</v>
      </c>
      <c r="G191" s="94">
        <f>G192</f>
        <v>1559.6</v>
      </c>
      <c r="H191" s="94">
        <f>H192</f>
        <v>0</v>
      </c>
      <c r="I191" s="94">
        <f t="shared" si="29"/>
        <v>1559.6</v>
      </c>
      <c r="J191" s="94">
        <f>J192</f>
        <v>0</v>
      </c>
      <c r="K191" s="79">
        <f t="shared" si="30"/>
        <v>1559.6</v>
      </c>
    </row>
    <row r="192" spans="1:11" s="91" customFormat="1" ht="12.75">
      <c r="A192" s="41" t="str">
        <f ca="1">IF(ISERROR(MATCH(F192,Код_КВР,0)),"",INDIRECT(ADDRESS(MATCH(F192,Код_КВР,0)+1,2,,,"КВР")))</f>
        <v>Расходы на выплаты персоналу казенных учреждений</v>
      </c>
      <c r="B192" s="88">
        <v>801</v>
      </c>
      <c r="C192" s="8" t="s">
        <v>236</v>
      </c>
      <c r="D192" s="8" t="s">
        <v>240</v>
      </c>
      <c r="E192" s="88" t="s">
        <v>134</v>
      </c>
      <c r="F192" s="88">
        <v>110</v>
      </c>
      <c r="G192" s="94">
        <v>1559.6</v>
      </c>
      <c r="H192" s="94"/>
      <c r="I192" s="94">
        <f t="shared" si="29"/>
        <v>1559.6</v>
      </c>
      <c r="J192" s="94"/>
      <c r="K192" s="79">
        <f t="shared" si="30"/>
        <v>1559.6</v>
      </c>
    </row>
    <row r="193" spans="1:11" s="91" customFormat="1" ht="33">
      <c r="A193" s="41" t="str">
        <f ca="1">IF(ISERROR(MATCH(E193,Код_КЦСР,0)),"",INDIRECT(ADDRESS(MATCH(E193,Код_КЦСР,0)+1,2,,,"КЦСР")))</f>
        <v>Обеспечение создания условий для реализации подпрограммы 2 (Текущее содержание учреждения)</v>
      </c>
      <c r="B193" s="88">
        <v>801</v>
      </c>
      <c r="C193" s="8" t="s">
        <v>236</v>
      </c>
      <c r="D193" s="8" t="s">
        <v>240</v>
      </c>
      <c r="E193" s="88" t="s">
        <v>136</v>
      </c>
      <c r="F193" s="88"/>
      <c r="G193" s="94">
        <f>G194+G196+G202</f>
        <v>46645.7</v>
      </c>
      <c r="H193" s="94">
        <f>H194+H196+H202</f>
        <v>0</v>
      </c>
      <c r="I193" s="94">
        <f t="shared" si="29"/>
        <v>46645.7</v>
      </c>
      <c r="J193" s="94">
        <f>J194+J196+J202+J199</f>
        <v>653.2999999999993</v>
      </c>
      <c r="K193" s="79">
        <f t="shared" si="30"/>
        <v>47299</v>
      </c>
    </row>
    <row r="194" spans="1:11" s="91" customFormat="1" ht="33">
      <c r="A194" s="41" t="str">
        <f aca="true" t="shared" si="36" ref="A194:A203">IF(ISERROR(MATCH(F194,Код_КВР,0)),"",INDIRECT(ADDRESS(MATCH(F194,Код_КВР,0)+1,2,,,"КВР")))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94" s="88">
        <v>801</v>
      </c>
      <c r="C194" s="8" t="s">
        <v>236</v>
      </c>
      <c r="D194" s="8" t="s">
        <v>240</v>
      </c>
      <c r="E194" s="88" t="s">
        <v>136</v>
      </c>
      <c r="F194" s="88">
        <v>100</v>
      </c>
      <c r="G194" s="94">
        <f>G195</f>
        <v>38954.9</v>
      </c>
      <c r="H194" s="94">
        <f>H195</f>
        <v>0</v>
      </c>
      <c r="I194" s="94">
        <f t="shared" si="29"/>
        <v>38954.9</v>
      </c>
      <c r="J194" s="94">
        <f>J195</f>
        <v>-15942.2</v>
      </c>
      <c r="K194" s="79">
        <f t="shared" si="30"/>
        <v>23012.7</v>
      </c>
    </row>
    <row r="195" spans="1:11" s="91" customFormat="1" ht="12.75">
      <c r="A195" s="41" t="str">
        <f ca="1" t="shared" si="36"/>
        <v>Расходы на выплаты персоналу казенных учреждений</v>
      </c>
      <c r="B195" s="88">
        <v>801</v>
      </c>
      <c r="C195" s="8" t="s">
        <v>236</v>
      </c>
      <c r="D195" s="8" t="s">
        <v>240</v>
      </c>
      <c r="E195" s="88" t="s">
        <v>136</v>
      </c>
      <c r="F195" s="88">
        <v>110</v>
      </c>
      <c r="G195" s="94">
        <v>38954.9</v>
      </c>
      <c r="H195" s="94"/>
      <c r="I195" s="94">
        <f t="shared" si="29"/>
        <v>38954.9</v>
      </c>
      <c r="J195" s="94">
        <v>-15942.2</v>
      </c>
      <c r="K195" s="79">
        <f t="shared" si="30"/>
        <v>23012.7</v>
      </c>
    </row>
    <row r="196" spans="1:11" s="91" customFormat="1" ht="12.75">
      <c r="A196" s="41" t="str">
        <f ca="1" t="shared" si="36"/>
        <v>Закупка товаров, работ и услуг для муниципальных нужд</v>
      </c>
      <c r="B196" s="88">
        <v>801</v>
      </c>
      <c r="C196" s="8" t="s">
        <v>236</v>
      </c>
      <c r="D196" s="8" t="s">
        <v>240</v>
      </c>
      <c r="E196" s="88" t="s">
        <v>136</v>
      </c>
      <c r="F196" s="88">
        <v>200</v>
      </c>
      <c r="G196" s="94">
        <f>G197</f>
        <v>6568.2</v>
      </c>
      <c r="H196" s="94">
        <f>H197</f>
        <v>0</v>
      </c>
      <c r="I196" s="94">
        <f t="shared" si="29"/>
        <v>6568.2</v>
      </c>
      <c r="J196" s="94">
        <f>J197</f>
        <v>-1368.8</v>
      </c>
      <c r="K196" s="79">
        <f t="shared" si="30"/>
        <v>5199.4</v>
      </c>
    </row>
    <row r="197" spans="1:11" s="91" customFormat="1" ht="33">
      <c r="A197" s="41" t="str">
        <f ca="1" t="shared" si="36"/>
        <v>Иные закупки товаров, работ и услуг для обеспечения муниципальных нужд</v>
      </c>
      <c r="B197" s="88">
        <v>801</v>
      </c>
      <c r="C197" s="8" t="s">
        <v>236</v>
      </c>
      <c r="D197" s="8" t="s">
        <v>240</v>
      </c>
      <c r="E197" s="88" t="s">
        <v>136</v>
      </c>
      <c r="F197" s="88">
        <v>240</v>
      </c>
      <c r="G197" s="94">
        <f>G198</f>
        <v>6568.2</v>
      </c>
      <c r="H197" s="94">
        <f>H198</f>
        <v>0</v>
      </c>
      <c r="I197" s="94">
        <f t="shared" si="29"/>
        <v>6568.2</v>
      </c>
      <c r="J197" s="94">
        <f>J198</f>
        <v>-1368.8</v>
      </c>
      <c r="K197" s="79">
        <f t="shared" si="30"/>
        <v>5199.4</v>
      </c>
    </row>
    <row r="198" spans="1:11" s="91" customFormat="1" ht="33">
      <c r="A198" s="41" t="str">
        <f ca="1" t="shared" si="36"/>
        <v xml:space="preserve">Прочая закупка товаров, работ и услуг для обеспечения муниципальных нужд         </v>
      </c>
      <c r="B198" s="88">
        <v>801</v>
      </c>
      <c r="C198" s="8" t="s">
        <v>236</v>
      </c>
      <c r="D198" s="8" t="s">
        <v>240</v>
      </c>
      <c r="E198" s="88" t="s">
        <v>136</v>
      </c>
      <c r="F198" s="88">
        <v>244</v>
      </c>
      <c r="G198" s="94">
        <v>6568.2</v>
      </c>
      <c r="H198" s="94"/>
      <c r="I198" s="94">
        <f t="shared" si="29"/>
        <v>6568.2</v>
      </c>
      <c r="J198" s="94">
        <v>-1368.8</v>
      </c>
      <c r="K198" s="79">
        <f t="shared" si="30"/>
        <v>5199.4</v>
      </c>
    </row>
    <row r="199" spans="1:11" s="91" customFormat="1" ht="33">
      <c r="A199" s="41" t="str">
        <f aca="true" t="shared" si="37" ref="A199:A201">IF(ISERROR(MATCH(F199,Код_КВР,0)),"",INDIRECT(ADDRESS(MATCH(F199,Код_КВР,0)+1,2,,,"КВР")))</f>
        <v>Предоставление субсидий бюджетным, автономным учреждениям и иным некоммерческим организациям</v>
      </c>
      <c r="B199" s="88">
        <v>801</v>
      </c>
      <c r="C199" s="8" t="s">
        <v>236</v>
      </c>
      <c r="D199" s="8" t="s">
        <v>240</v>
      </c>
      <c r="E199" s="88" t="s">
        <v>136</v>
      </c>
      <c r="F199" s="88">
        <v>600</v>
      </c>
      <c r="G199" s="94"/>
      <c r="H199" s="94"/>
      <c r="I199" s="94"/>
      <c r="J199" s="94">
        <f>J200</f>
        <v>18250.1</v>
      </c>
      <c r="K199" s="79">
        <f t="shared" si="30"/>
        <v>18250.1</v>
      </c>
    </row>
    <row r="200" spans="1:11" s="91" customFormat="1" ht="12.75">
      <c r="A200" s="41" t="str">
        <f ca="1" t="shared" si="37"/>
        <v>Субсидии бюджетным учреждениям</v>
      </c>
      <c r="B200" s="88">
        <v>801</v>
      </c>
      <c r="C200" s="8" t="s">
        <v>236</v>
      </c>
      <c r="D200" s="8" t="s">
        <v>240</v>
      </c>
      <c r="E200" s="88" t="s">
        <v>136</v>
      </c>
      <c r="F200" s="88">
        <v>610</v>
      </c>
      <c r="G200" s="94"/>
      <c r="H200" s="94"/>
      <c r="I200" s="94"/>
      <c r="J200" s="94">
        <f>J201</f>
        <v>18250.1</v>
      </c>
      <c r="K200" s="79">
        <f t="shared" si="30"/>
        <v>18250.1</v>
      </c>
    </row>
    <row r="201" spans="1:11" s="91" customFormat="1" ht="49.5">
      <c r="A201" s="41" t="str">
        <f ca="1" t="shared" si="37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01" s="88">
        <v>801</v>
      </c>
      <c r="C201" s="8" t="s">
        <v>236</v>
      </c>
      <c r="D201" s="8" t="s">
        <v>240</v>
      </c>
      <c r="E201" s="88" t="s">
        <v>136</v>
      </c>
      <c r="F201" s="88">
        <v>611</v>
      </c>
      <c r="G201" s="94"/>
      <c r="H201" s="94"/>
      <c r="I201" s="94"/>
      <c r="J201" s="94">
        <v>18250.1</v>
      </c>
      <c r="K201" s="79">
        <f t="shared" si="30"/>
        <v>18250.1</v>
      </c>
    </row>
    <row r="202" spans="1:11" s="91" customFormat="1" ht="12.75">
      <c r="A202" s="41" t="str">
        <f ca="1" t="shared" si="36"/>
        <v>Иные бюджетные ассигнования</v>
      </c>
      <c r="B202" s="88">
        <v>801</v>
      </c>
      <c r="C202" s="8" t="s">
        <v>236</v>
      </c>
      <c r="D202" s="8" t="s">
        <v>240</v>
      </c>
      <c r="E202" s="88" t="s">
        <v>136</v>
      </c>
      <c r="F202" s="88">
        <v>800</v>
      </c>
      <c r="G202" s="94">
        <f>G203</f>
        <v>1122.6</v>
      </c>
      <c r="H202" s="94">
        <f>H203</f>
        <v>0</v>
      </c>
      <c r="I202" s="94">
        <f t="shared" si="29"/>
        <v>1122.6</v>
      </c>
      <c r="J202" s="94">
        <f>J203</f>
        <v>-285.8</v>
      </c>
      <c r="K202" s="79">
        <f t="shared" si="30"/>
        <v>836.8</v>
      </c>
    </row>
    <row r="203" spans="1:11" s="91" customFormat="1" ht="12.75">
      <c r="A203" s="41" t="str">
        <f ca="1" t="shared" si="36"/>
        <v>Уплата налогов, сборов и иных платежей</v>
      </c>
      <c r="B203" s="88">
        <v>801</v>
      </c>
      <c r="C203" s="8" t="s">
        <v>236</v>
      </c>
      <c r="D203" s="8" t="s">
        <v>240</v>
      </c>
      <c r="E203" s="88" t="s">
        <v>136</v>
      </c>
      <c r="F203" s="88">
        <v>850</v>
      </c>
      <c r="G203" s="94">
        <f>SUM(G204:G205)</f>
        <v>1122.6</v>
      </c>
      <c r="H203" s="94"/>
      <c r="I203" s="94">
        <f t="shared" si="29"/>
        <v>1122.6</v>
      </c>
      <c r="J203" s="94">
        <f>J204+J205</f>
        <v>-285.8</v>
      </c>
      <c r="K203" s="79">
        <f t="shared" si="30"/>
        <v>836.8</v>
      </c>
    </row>
    <row r="204" spans="1:11" s="91" customFormat="1" ht="12.75">
      <c r="A204" s="41" t="str">
        <f ca="1">IF(ISERROR(MATCH(F204,Код_КВР,0)),"",INDIRECT(ADDRESS(MATCH(F204,Код_КВР,0)+1,2,,,"КВР")))</f>
        <v>Уплата налога на имущество организаций и земельного налога</v>
      </c>
      <c r="B204" s="88">
        <v>801</v>
      </c>
      <c r="C204" s="8" t="s">
        <v>236</v>
      </c>
      <c r="D204" s="8" t="s">
        <v>240</v>
      </c>
      <c r="E204" s="88" t="s">
        <v>136</v>
      </c>
      <c r="F204" s="88">
        <v>851</v>
      </c>
      <c r="G204" s="94">
        <v>984.9</v>
      </c>
      <c r="H204" s="94"/>
      <c r="I204" s="94">
        <f t="shared" si="29"/>
        <v>984.9</v>
      </c>
      <c r="J204" s="94">
        <v>-219.1</v>
      </c>
      <c r="K204" s="79">
        <f t="shared" si="30"/>
        <v>765.8</v>
      </c>
    </row>
    <row r="205" spans="1:11" s="91" customFormat="1" ht="12.75">
      <c r="A205" s="41" t="str">
        <f ca="1">IF(ISERROR(MATCH(F205,Код_КВР,0)),"",INDIRECT(ADDRESS(MATCH(F205,Код_КВР,0)+1,2,,,"КВР")))</f>
        <v>Уплата прочих налогов, сборов и иных платежей</v>
      </c>
      <c r="B205" s="88">
        <v>801</v>
      </c>
      <c r="C205" s="8" t="s">
        <v>236</v>
      </c>
      <c r="D205" s="8" t="s">
        <v>240</v>
      </c>
      <c r="E205" s="88" t="s">
        <v>136</v>
      </c>
      <c r="F205" s="88">
        <v>852</v>
      </c>
      <c r="G205" s="94">
        <v>137.7</v>
      </c>
      <c r="H205" s="94"/>
      <c r="I205" s="94">
        <f t="shared" si="29"/>
        <v>137.7</v>
      </c>
      <c r="J205" s="94">
        <v>-66.7</v>
      </c>
      <c r="K205" s="79">
        <f t="shared" si="30"/>
        <v>70.99999999999999</v>
      </c>
    </row>
    <row r="206" spans="1:11" s="91" customFormat="1" ht="33">
      <c r="A206" s="41" t="str">
        <f ca="1">IF(ISERROR(MATCH(E206,Код_КЦСР,0)),"",INDIRECT(ADDRESS(MATCH(E206,Код_КЦСР,0)+1,2,,,"КЦСР")))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206" s="88">
        <v>801</v>
      </c>
      <c r="C206" s="8" t="s">
        <v>236</v>
      </c>
      <c r="D206" s="8" t="s">
        <v>240</v>
      </c>
      <c r="E206" s="88" t="s">
        <v>171</v>
      </c>
      <c r="F206" s="88"/>
      <c r="G206" s="94">
        <f>G207</f>
        <v>9414.2</v>
      </c>
      <c r="H206" s="94">
        <f>H207</f>
        <v>0</v>
      </c>
      <c r="I206" s="94">
        <f t="shared" si="29"/>
        <v>9414.2</v>
      </c>
      <c r="J206" s="94">
        <f>J207</f>
        <v>0</v>
      </c>
      <c r="K206" s="79">
        <f t="shared" si="30"/>
        <v>9414.2</v>
      </c>
    </row>
    <row r="207" spans="1:11" s="91" customFormat="1" ht="12.75">
      <c r="A207" s="41" t="str">
        <f ca="1">IF(ISERROR(MATCH(E207,Код_КЦСР,0)),"",INDIRECT(ADDRESS(MATCH(E207,Код_КЦСР,0)+1,2,,,"КЦСР")))</f>
        <v>Профилактика преступлений и иных правонарушений в городе Череповце</v>
      </c>
      <c r="B207" s="88">
        <v>801</v>
      </c>
      <c r="C207" s="8" t="s">
        <v>236</v>
      </c>
      <c r="D207" s="8" t="s">
        <v>240</v>
      </c>
      <c r="E207" s="88" t="s">
        <v>173</v>
      </c>
      <c r="F207" s="88"/>
      <c r="G207" s="94">
        <f>G208</f>
        <v>9414.2</v>
      </c>
      <c r="H207" s="94">
        <f>H208</f>
        <v>0</v>
      </c>
      <c r="I207" s="94">
        <f t="shared" si="29"/>
        <v>9414.2</v>
      </c>
      <c r="J207" s="94">
        <f>J208</f>
        <v>0</v>
      </c>
      <c r="K207" s="79">
        <f t="shared" si="30"/>
        <v>9414.2</v>
      </c>
    </row>
    <row r="208" spans="1:11" s="91" customFormat="1" ht="12.75">
      <c r="A208" s="41" t="str">
        <f ca="1">IF(ISERROR(MATCH(E208,Код_КЦСР,0)),"",INDIRECT(ADDRESS(MATCH(E208,Код_КЦСР,0)+1,2,,,"КЦСР")))</f>
        <v>Привлечение общественности к охране общественного порядка</v>
      </c>
      <c r="B208" s="88">
        <v>801</v>
      </c>
      <c r="C208" s="8" t="s">
        <v>236</v>
      </c>
      <c r="D208" s="8" t="s">
        <v>240</v>
      </c>
      <c r="E208" s="88" t="s">
        <v>175</v>
      </c>
      <c r="F208" s="88"/>
      <c r="G208" s="94">
        <f>G209+G211+G214</f>
        <v>9414.2</v>
      </c>
      <c r="H208" s="94">
        <f>H209+H211+H214</f>
        <v>0</v>
      </c>
      <c r="I208" s="94">
        <f t="shared" si="29"/>
        <v>9414.2</v>
      </c>
      <c r="J208" s="94">
        <f>J209+J211+J214</f>
        <v>0</v>
      </c>
      <c r="K208" s="79">
        <f t="shared" si="30"/>
        <v>9414.2</v>
      </c>
    </row>
    <row r="209" spans="1:11" s="91" customFormat="1" ht="33">
      <c r="A209" s="41" t="str">
        <f aca="true" t="shared" si="38" ref="A209:A215">IF(ISERROR(MATCH(F209,Код_КВР,0)),"",INDIRECT(ADDRESS(MATCH(F209,Код_КВР,0)+1,2,,,"КВР")))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209" s="88">
        <v>801</v>
      </c>
      <c r="C209" s="8" t="s">
        <v>236</v>
      </c>
      <c r="D209" s="8" t="s">
        <v>240</v>
      </c>
      <c r="E209" s="88" t="s">
        <v>175</v>
      </c>
      <c r="F209" s="88">
        <v>100</v>
      </c>
      <c r="G209" s="94">
        <f>G210</f>
        <v>7465.6</v>
      </c>
      <c r="H209" s="94">
        <f>H210</f>
        <v>0</v>
      </c>
      <c r="I209" s="94">
        <f t="shared" si="29"/>
        <v>7465.6</v>
      </c>
      <c r="J209" s="94">
        <f>J210</f>
        <v>0</v>
      </c>
      <c r="K209" s="79">
        <f t="shared" si="30"/>
        <v>7465.6</v>
      </c>
    </row>
    <row r="210" spans="1:11" s="91" customFormat="1" ht="12.75">
      <c r="A210" s="41" t="str">
        <f ca="1" t="shared" si="38"/>
        <v>Расходы на выплаты персоналу казенных учреждений</v>
      </c>
      <c r="B210" s="88">
        <v>801</v>
      </c>
      <c r="C210" s="8" t="s">
        <v>236</v>
      </c>
      <c r="D210" s="8" t="s">
        <v>240</v>
      </c>
      <c r="E210" s="88" t="s">
        <v>175</v>
      </c>
      <c r="F210" s="88">
        <v>110</v>
      </c>
      <c r="G210" s="94">
        <v>7465.6</v>
      </c>
      <c r="H210" s="94"/>
      <c r="I210" s="94">
        <f t="shared" si="29"/>
        <v>7465.6</v>
      </c>
      <c r="J210" s="94"/>
      <c r="K210" s="79">
        <f t="shared" si="30"/>
        <v>7465.6</v>
      </c>
    </row>
    <row r="211" spans="1:11" s="91" customFormat="1" ht="12.75">
      <c r="A211" s="41" t="str">
        <f ca="1" t="shared" si="38"/>
        <v>Закупка товаров, работ и услуг для муниципальных нужд</v>
      </c>
      <c r="B211" s="88">
        <v>801</v>
      </c>
      <c r="C211" s="8" t="s">
        <v>236</v>
      </c>
      <c r="D211" s="8" t="s">
        <v>240</v>
      </c>
      <c r="E211" s="88" t="s">
        <v>175</v>
      </c>
      <c r="F211" s="88">
        <v>200</v>
      </c>
      <c r="G211" s="94">
        <f>G212</f>
        <v>1688.6</v>
      </c>
      <c r="H211" s="94">
        <f>H212</f>
        <v>0</v>
      </c>
      <c r="I211" s="94">
        <f t="shared" si="29"/>
        <v>1688.6</v>
      </c>
      <c r="J211" s="94">
        <f>J212</f>
        <v>0</v>
      </c>
      <c r="K211" s="79">
        <f t="shared" si="30"/>
        <v>1688.6</v>
      </c>
    </row>
    <row r="212" spans="1:11" s="91" customFormat="1" ht="33">
      <c r="A212" s="41" t="str">
        <f ca="1" t="shared" si="38"/>
        <v>Иные закупки товаров, работ и услуг для обеспечения муниципальных нужд</v>
      </c>
      <c r="B212" s="88">
        <v>801</v>
      </c>
      <c r="C212" s="8" t="s">
        <v>236</v>
      </c>
      <c r="D212" s="8" t="s">
        <v>240</v>
      </c>
      <c r="E212" s="88" t="s">
        <v>175</v>
      </c>
      <c r="F212" s="88">
        <v>240</v>
      </c>
      <c r="G212" s="94">
        <f>G213</f>
        <v>1688.6</v>
      </c>
      <c r="H212" s="94">
        <f>H213</f>
        <v>0</v>
      </c>
      <c r="I212" s="94">
        <f t="shared" si="29"/>
        <v>1688.6</v>
      </c>
      <c r="J212" s="94">
        <f>J213</f>
        <v>0</v>
      </c>
      <c r="K212" s="79">
        <f t="shared" si="30"/>
        <v>1688.6</v>
      </c>
    </row>
    <row r="213" spans="1:11" s="91" customFormat="1" ht="33">
      <c r="A213" s="41" t="str">
        <f ca="1" t="shared" si="38"/>
        <v xml:space="preserve">Прочая закупка товаров, работ и услуг для обеспечения муниципальных нужд         </v>
      </c>
      <c r="B213" s="88">
        <v>801</v>
      </c>
      <c r="C213" s="8" t="s">
        <v>236</v>
      </c>
      <c r="D213" s="8" t="s">
        <v>240</v>
      </c>
      <c r="E213" s="88" t="s">
        <v>175</v>
      </c>
      <c r="F213" s="88">
        <v>244</v>
      </c>
      <c r="G213" s="94">
        <v>1688.6</v>
      </c>
      <c r="H213" s="94"/>
      <c r="I213" s="94">
        <f t="shared" si="29"/>
        <v>1688.6</v>
      </c>
      <c r="J213" s="94"/>
      <c r="K213" s="79">
        <f t="shared" si="30"/>
        <v>1688.6</v>
      </c>
    </row>
    <row r="214" spans="1:11" s="91" customFormat="1" ht="12.75">
      <c r="A214" s="41" t="str">
        <f ca="1" t="shared" si="38"/>
        <v>Иные бюджетные ассигнования</v>
      </c>
      <c r="B214" s="88">
        <v>801</v>
      </c>
      <c r="C214" s="8" t="s">
        <v>236</v>
      </c>
      <c r="D214" s="8" t="s">
        <v>240</v>
      </c>
      <c r="E214" s="88" t="s">
        <v>175</v>
      </c>
      <c r="F214" s="88">
        <v>800</v>
      </c>
      <c r="G214" s="94">
        <f>G215</f>
        <v>260</v>
      </c>
      <c r="H214" s="94">
        <f>H215</f>
        <v>0</v>
      </c>
      <c r="I214" s="94">
        <f t="shared" si="29"/>
        <v>260</v>
      </c>
      <c r="J214" s="94">
        <f>J215</f>
        <v>0</v>
      </c>
      <c r="K214" s="79">
        <f t="shared" si="30"/>
        <v>260</v>
      </c>
    </row>
    <row r="215" spans="1:11" s="91" customFormat="1" ht="12.75">
      <c r="A215" s="41" t="str">
        <f ca="1" t="shared" si="38"/>
        <v>Уплата налогов, сборов и иных платежей</v>
      </c>
      <c r="B215" s="88">
        <v>801</v>
      </c>
      <c r="C215" s="8" t="s">
        <v>236</v>
      </c>
      <c r="D215" s="8" t="s">
        <v>240</v>
      </c>
      <c r="E215" s="88" t="s">
        <v>175</v>
      </c>
      <c r="F215" s="88">
        <v>850</v>
      </c>
      <c r="G215" s="94">
        <f>G216</f>
        <v>260</v>
      </c>
      <c r="H215" s="94">
        <f>H216</f>
        <v>0</v>
      </c>
      <c r="I215" s="94">
        <f t="shared" si="29"/>
        <v>260</v>
      </c>
      <c r="J215" s="94">
        <f>J216</f>
        <v>0</v>
      </c>
      <c r="K215" s="79">
        <f t="shared" si="30"/>
        <v>260</v>
      </c>
    </row>
    <row r="216" spans="1:11" s="91" customFormat="1" ht="12.75">
      <c r="A216" s="41" t="str">
        <f ca="1">IF(ISERROR(MATCH(F216,Код_КВР,0)),"",INDIRECT(ADDRESS(MATCH(F216,Код_КВР,0)+1,2,,,"КВР")))</f>
        <v>Уплата налога на имущество организаций и земельного налога</v>
      </c>
      <c r="B216" s="88">
        <v>801</v>
      </c>
      <c r="C216" s="8" t="s">
        <v>236</v>
      </c>
      <c r="D216" s="8" t="s">
        <v>240</v>
      </c>
      <c r="E216" s="88" t="s">
        <v>175</v>
      </c>
      <c r="F216" s="88">
        <v>851</v>
      </c>
      <c r="G216" s="94">
        <v>260</v>
      </c>
      <c r="H216" s="94"/>
      <c r="I216" s="94">
        <f t="shared" si="29"/>
        <v>260</v>
      </c>
      <c r="J216" s="94"/>
      <c r="K216" s="79">
        <f t="shared" si="30"/>
        <v>260</v>
      </c>
    </row>
    <row r="217" spans="1:11" s="91" customFormat="1" ht="12.75">
      <c r="A217" s="41" t="str">
        <f ca="1">IF(ISERROR(MATCH(C217,Код_Раздел,0)),"",INDIRECT(ADDRESS(MATCH(C217,Код_Раздел,0)+1,2,,,"Раздел")))</f>
        <v>Национальная экономика</v>
      </c>
      <c r="B217" s="88">
        <v>801</v>
      </c>
      <c r="C217" s="8" t="s">
        <v>237</v>
      </c>
      <c r="D217" s="8"/>
      <c r="E217" s="88"/>
      <c r="F217" s="88"/>
      <c r="G217" s="94">
        <f>G218+G224+G256</f>
        <v>70063.1</v>
      </c>
      <c r="H217" s="94">
        <f>H218+H224+H256</f>
        <v>0</v>
      </c>
      <c r="I217" s="94">
        <f t="shared" si="29"/>
        <v>70063.1</v>
      </c>
      <c r="J217" s="94">
        <f>J218+J224+J256</f>
        <v>1675.6999999999998</v>
      </c>
      <c r="K217" s="79">
        <f t="shared" si="30"/>
        <v>71738.8</v>
      </c>
    </row>
    <row r="218" spans="1:11" s="91" customFormat="1" ht="12.75">
      <c r="A218" s="11" t="s">
        <v>224</v>
      </c>
      <c r="B218" s="88">
        <v>801</v>
      </c>
      <c r="C218" s="8" t="s">
        <v>237</v>
      </c>
      <c r="D218" s="8" t="s">
        <v>234</v>
      </c>
      <c r="E218" s="88"/>
      <c r="F218" s="88"/>
      <c r="G218" s="94">
        <f aca="true" t="shared" si="39" ref="G218:J222">G219</f>
        <v>1338.9</v>
      </c>
      <c r="H218" s="94">
        <f t="shared" si="39"/>
        <v>0</v>
      </c>
      <c r="I218" s="94">
        <f t="shared" si="29"/>
        <v>1338.9</v>
      </c>
      <c r="J218" s="94">
        <f t="shared" si="39"/>
        <v>0</v>
      </c>
      <c r="K218" s="79">
        <f t="shared" si="30"/>
        <v>1338.9</v>
      </c>
    </row>
    <row r="219" spans="1:11" s="91" customFormat="1" ht="33">
      <c r="A219" s="41" t="str">
        <f ca="1">IF(ISERROR(MATCH(E219,Код_КЦСР,0)),"",INDIRECT(ADDRESS(MATCH(E219,Код_КЦСР,0)+1,2,,,"КЦСР")))</f>
        <v>Муниципальная программа «Развитие молодежной политики» на 2013-2018 годы</v>
      </c>
      <c r="B219" s="88">
        <v>801</v>
      </c>
      <c r="C219" s="8" t="s">
        <v>237</v>
      </c>
      <c r="D219" s="8" t="s">
        <v>234</v>
      </c>
      <c r="E219" s="88" t="s">
        <v>597</v>
      </c>
      <c r="F219" s="88"/>
      <c r="G219" s="94">
        <f t="shared" si="39"/>
        <v>1338.9</v>
      </c>
      <c r="H219" s="94">
        <f t="shared" si="39"/>
        <v>0</v>
      </c>
      <c r="I219" s="94">
        <f t="shared" si="29"/>
        <v>1338.9</v>
      </c>
      <c r="J219" s="94">
        <f t="shared" si="39"/>
        <v>0</v>
      </c>
      <c r="K219" s="79">
        <f t="shared" si="30"/>
        <v>1338.9</v>
      </c>
    </row>
    <row r="220" spans="1:11" s="91" customFormat="1" ht="33">
      <c r="A220" s="41" t="str">
        <f ca="1">IF(ISERROR(MATCH(E220,Код_КЦСР,0)),"",INDIRECT(ADDRESS(MATCH(E220,Код_КЦСР,0)+1,2,,,"КЦСР")))</f>
        <v>Организация временного трудоустройства несовершеннолетних в возрасте от 14 до 18 лет</v>
      </c>
      <c r="B220" s="88">
        <v>801</v>
      </c>
      <c r="C220" s="8" t="s">
        <v>237</v>
      </c>
      <c r="D220" s="8" t="s">
        <v>234</v>
      </c>
      <c r="E220" s="88" t="s">
        <v>599</v>
      </c>
      <c r="F220" s="88"/>
      <c r="G220" s="94">
        <f t="shared" si="39"/>
        <v>1338.9</v>
      </c>
      <c r="H220" s="94">
        <f t="shared" si="39"/>
        <v>0</v>
      </c>
      <c r="I220" s="94">
        <f t="shared" si="29"/>
        <v>1338.9</v>
      </c>
      <c r="J220" s="94">
        <f t="shared" si="39"/>
        <v>0</v>
      </c>
      <c r="K220" s="79">
        <f t="shared" si="30"/>
        <v>1338.9</v>
      </c>
    </row>
    <row r="221" spans="1:11" s="91" customFormat="1" ht="33">
      <c r="A221" s="41" t="str">
        <f ca="1">IF(ISERROR(MATCH(F221,Код_КВР,0)),"",INDIRECT(ADDRESS(MATCH(F221,Код_КВР,0)+1,2,,,"КВР")))</f>
        <v>Предоставление субсидий бюджетным, автономным учреждениям и иным некоммерческим организациям</v>
      </c>
      <c r="B221" s="88">
        <v>801</v>
      </c>
      <c r="C221" s="8" t="s">
        <v>237</v>
      </c>
      <c r="D221" s="8" t="s">
        <v>234</v>
      </c>
      <c r="E221" s="88" t="s">
        <v>599</v>
      </c>
      <c r="F221" s="88">
        <v>600</v>
      </c>
      <c r="G221" s="94">
        <f t="shared" si="39"/>
        <v>1338.9</v>
      </c>
      <c r="H221" s="94">
        <f t="shared" si="39"/>
        <v>0</v>
      </c>
      <c r="I221" s="94">
        <f t="shared" si="29"/>
        <v>1338.9</v>
      </c>
      <c r="J221" s="94">
        <f t="shared" si="39"/>
        <v>0</v>
      </c>
      <c r="K221" s="79">
        <f t="shared" si="30"/>
        <v>1338.9</v>
      </c>
    </row>
    <row r="222" spans="1:11" s="91" customFormat="1" ht="12.75">
      <c r="A222" s="41" t="str">
        <f ca="1">IF(ISERROR(MATCH(F222,Код_КВР,0)),"",INDIRECT(ADDRESS(MATCH(F222,Код_КВР,0)+1,2,,,"КВР")))</f>
        <v>Субсидии бюджетным учреждениям</v>
      </c>
      <c r="B222" s="88">
        <v>801</v>
      </c>
      <c r="C222" s="8" t="s">
        <v>237</v>
      </c>
      <c r="D222" s="8" t="s">
        <v>234</v>
      </c>
      <c r="E222" s="88" t="s">
        <v>599</v>
      </c>
      <c r="F222" s="88">
        <v>610</v>
      </c>
      <c r="G222" s="94">
        <f t="shared" si="39"/>
        <v>1338.9</v>
      </c>
      <c r="H222" s="94">
        <f t="shared" si="39"/>
        <v>0</v>
      </c>
      <c r="I222" s="94">
        <f t="shared" si="29"/>
        <v>1338.9</v>
      </c>
      <c r="J222" s="94">
        <f t="shared" si="39"/>
        <v>0</v>
      </c>
      <c r="K222" s="79">
        <f t="shared" si="30"/>
        <v>1338.9</v>
      </c>
    </row>
    <row r="223" spans="1:11" s="91" customFormat="1" ht="49.5">
      <c r="A223" s="41" t="str">
        <f ca="1">IF(ISERROR(MATCH(F223,Код_КВР,0)),"",INDIRECT(ADDRESS(MATCH(F223,Код_КВР,0)+1,2,,,"КВР")))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23" s="88">
        <v>801</v>
      </c>
      <c r="C223" s="8" t="s">
        <v>237</v>
      </c>
      <c r="D223" s="8" t="s">
        <v>234</v>
      </c>
      <c r="E223" s="88" t="s">
        <v>599</v>
      </c>
      <c r="F223" s="88">
        <v>611</v>
      </c>
      <c r="G223" s="94">
        <v>1338.9</v>
      </c>
      <c r="H223" s="94"/>
      <c r="I223" s="94">
        <f t="shared" si="29"/>
        <v>1338.9</v>
      </c>
      <c r="J223" s="94"/>
      <c r="K223" s="79">
        <f t="shared" si="30"/>
        <v>1338.9</v>
      </c>
    </row>
    <row r="224" spans="1:11" s="91" customFormat="1" ht="12.75">
      <c r="A224" s="10" t="s">
        <v>251</v>
      </c>
      <c r="B224" s="88">
        <v>801</v>
      </c>
      <c r="C224" s="8" t="s">
        <v>237</v>
      </c>
      <c r="D224" s="8" t="s">
        <v>209</v>
      </c>
      <c r="E224" s="88"/>
      <c r="F224" s="88"/>
      <c r="G224" s="94">
        <f>G225+G235+G246</f>
        <v>53815.5</v>
      </c>
      <c r="H224" s="94">
        <f>H225+H235+H246</f>
        <v>0</v>
      </c>
      <c r="I224" s="94">
        <f t="shared" si="29"/>
        <v>53815.5</v>
      </c>
      <c r="J224" s="94">
        <f>J225+J235+J246</f>
        <v>1675.6999999999998</v>
      </c>
      <c r="K224" s="79">
        <f t="shared" si="30"/>
        <v>55491.2</v>
      </c>
    </row>
    <row r="225" spans="1:11" s="91" customFormat="1" ht="33">
      <c r="A225" s="41" t="str">
        <f ca="1">IF(ISERROR(MATCH(E225,Код_КЦСР,0)),"",INDIRECT(ADDRESS(MATCH(E225,Код_КЦСР,0)+1,2,,,"КЦСР")))</f>
        <v>Муниципальная программа «iCity – Современные информационные технологии г. Череповца»  на 2014-2020 годы</v>
      </c>
      <c r="B225" s="88">
        <v>801</v>
      </c>
      <c r="C225" s="8" t="s">
        <v>237</v>
      </c>
      <c r="D225" s="8" t="s">
        <v>209</v>
      </c>
      <c r="E225" s="88" t="s">
        <v>618</v>
      </c>
      <c r="F225" s="88"/>
      <c r="G225" s="94">
        <f>G226+G230</f>
        <v>46345.3</v>
      </c>
      <c r="H225" s="94">
        <f>H226+H230</f>
        <v>0</v>
      </c>
      <c r="I225" s="94">
        <f t="shared" si="29"/>
        <v>46345.3</v>
      </c>
      <c r="J225" s="94">
        <f>J226+J230</f>
        <v>2175.7</v>
      </c>
      <c r="K225" s="79">
        <f t="shared" si="30"/>
        <v>48521</v>
      </c>
    </row>
    <row r="226" spans="1:11" s="91" customFormat="1" ht="49.5">
      <c r="A226" s="41" t="str">
        <f ca="1">IF(ISERROR(MATCH(E226,Код_КЦСР,0)),"",INDIRECT(ADDRESS(MATCH(E226,Код_КЦСР,0)+1,2,,,"КЦСР")))</f>
        <v>Обеспечение развития и надежного функционирования городской сетевой инфраструктуры МСПД, базирующейся на современных технических решениях</v>
      </c>
      <c r="B226" s="88">
        <v>801</v>
      </c>
      <c r="C226" s="8" t="s">
        <v>237</v>
      </c>
      <c r="D226" s="8" t="s">
        <v>209</v>
      </c>
      <c r="E226" s="88" t="s">
        <v>620</v>
      </c>
      <c r="F226" s="88"/>
      <c r="G226" s="94">
        <f aca="true" t="shared" si="40" ref="G226:J228">G227</f>
        <v>736</v>
      </c>
      <c r="H226" s="94">
        <f t="shared" si="40"/>
        <v>0</v>
      </c>
      <c r="I226" s="94">
        <f t="shared" si="29"/>
        <v>736</v>
      </c>
      <c r="J226" s="94">
        <f t="shared" si="40"/>
        <v>500</v>
      </c>
      <c r="K226" s="79">
        <f t="shared" si="30"/>
        <v>1236</v>
      </c>
    </row>
    <row r="227" spans="1:11" s="91" customFormat="1" ht="33">
      <c r="A227" s="41" t="str">
        <f ca="1">IF(ISERROR(MATCH(F227,Код_КВР,0)),"",INDIRECT(ADDRESS(MATCH(F227,Код_КВР,0)+1,2,,,"КВР")))</f>
        <v>Предоставление субсидий бюджетным, автономным учреждениям и иным некоммерческим организациям</v>
      </c>
      <c r="B227" s="88">
        <v>801</v>
      </c>
      <c r="C227" s="8" t="s">
        <v>237</v>
      </c>
      <c r="D227" s="8" t="s">
        <v>209</v>
      </c>
      <c r="E227" s="88" t="s">
        <v>620</v>
      </c>
      <c r="F227" s="88">
        <v>600</v>
      </c>
      <c r="G227" s="94">
        <f t="shared" si="40"/>
        <v>736</v>
      </c>
      <c r="H227" s="94">
        <f t="shared" si="40"/>
        <v>0</v>
      </c>
      <c r="I227" s="94">
        <f t="shared" si="29"/>
        <v>736</v>
      </c>
      <c r="J227" s="94">
        <f t="shared" si="40"/>
        <v>500</v>
      </c>
      <c r="K227" s="79">
        <f t="shared" si="30"/>
        <v>1236</v>
      </c>
    </row>
    <row r="228" spans="1:11" s="91" customFormat="1" ht="12.75">
      <c r="A228" s="41" t="str">
        <f ca="1">IF(ISERROR(MATCH(F228,Код_КВР,0)),"",INDIRECT(ADDRESS(MATCH(F228,Код_КВР,0)+1,2,,,"КВР")))</f>
        <v>Субсидии бюджетным учреждениям</v>
      </c>
      <c r="B228" s="88">
        <v>801</v>
      </c>
      <c r="C228" s="8" t="s">
        <v>237</v>
      </c>
      <c r="D228" s="8" t="s">
        <v>209</v>
      </c>
      <c r="E228" s="88" t="s">
        <v>620</v>
      </c>
      <c r="F228" s="88">
        <v>610</v>
      </c>
      <c r="G228" s="94">
        <f t="shared" si="40"/>
        <v>736</v>
      </c>
      <c r="H228" s="94">
        <f t="shared" si="40"/>
        <v>0</v>
      </c>
      <c r="I228" s="94">
        <f t="shared" si="29"/>
        <v>736</v>
      </c>
      <c r="J228" s="94">
        <f t="shared" si="40"/>
        <v>500</v>
      </c>
      <c r="K228" s="79">
        <f t="shared" si="30"/>
        <v>1236</v>
      </c>
    </row>
    <row r="229" spans="1:11" s="91" customFormat="1" ht="12.75">
      <c r="A229" s="41" t="str">
        <f ca="1">IF(ISERROR(MATCH(F229,Код_КВР,0)),"",INDIRECT(ADDRESS(MATCH(F229,Код_КВР,0)+1,2,,,"КВР")))</f>
        <v>Субсидии бюджетным учреждениям на иные цели</v>
      </c>
      <c r="B229" s="88">
        <v>801</v>
      </c>
      <c r="C229" s="8" t="s">
        <v>237</v>
      </c>
      <c r="D229" s="8" t="s">
        <v>209</v>
      </c>
      <c r="E229" s="88" t="s">
        <v>620</v>
      </c>
      <c r="F229" s="88">
        <v>612</v>
      </c>
      <c r="G229" s="94">
        <v>736</v>
      </c>
      <c r="H229" s="94"/>
      <c r="I229" s="94">
        <f aca="true" t="shared" si="41" ref="I229:I292">G229+H229</f>
        <v>736</v>
      </c>
      <c r="J229" s="94">
        <v>500</v>
      </c>
      <c r="K229" s="79">
        <f aca="true" t="shared" si="42" ref="K229:K292">I229+J229</f>
        <v>1236</v>
      </c>
    </row>
    <row r="230" spans="1:11" s="91" customFormat="1" ht="75.75" customHeight="1">
      <c r="A230" s="41" t="str">
        <f ca="1">IF(ISERROR(MATCH(E230,Код_КЦСР,0)),"",INDIRECT(ADDRESS(MATCH(E230,Код_КЦСР,0)+1,2,,,"КЦСР")))</f>
        <v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v>
      </c>
      <c r="B230" s="88">
        <v>801</v>
      </c>
      <c r="C230" s="8" t="s">
        <v>237</v>
      </c>
      <c r="D230" s="8" t="s">
        <v>209</v>
      </c>
      <c r="E230" s="88" t="s">
        <v>621</v>
      </c>
      <c r="F230" s="88"/>
      <c r="G230" s="94">
        <f>G231</f>
        <v>45609.3</v>
      </c>
      <c r="H230" s="94">
        <f>H231</f>
        <v>0</v>
      </c>
      <c r="I230" s="94">
        <f t="shared" si="41"/>
        <v>45609.3</v>
      </c>
      <c r="J230" s="94">
        <f>J231</f>
        <v>1675.7</v>
      </c>
      <c r="K230" s="79">
        <f t="shared" si="42"/>
        <v>47285</v>
      </c>
    </row>
    <row r="231" spans="1:11" s="91" customFormat="1" ht="33">
      <c r="A231" s="41" t="str">
        <f ca="1">IF(ISERROR(MATCH(F231,Код_КВР,0)),"",INDIRECT(ADDRESS(MATCH(F231,Код_КВР,0)+1,2,,,"КВР")))</f>
        <v>Предоставление субсидий бюджетным, автономным учреждениям и иным некоммерческим организациям</v>
      </c>
      <c r="B231" s="88">
        <v>801</v>
      </c>
      <c r="C231" s="8" t="s">
        <v>237</v>
      </c>
      <c r="D231" s="8" t="s">
        <v>209</v>
      </c>
      <c r="E231" s="88" t="s">
        <v>621</v>
      </c>
      <c r="F231" s="88">
        <v>600</v>
      </c>
      <c r="G231" s="94">
        <f>G232</f>
        <v>45609.3</v>
      </c>
      <c r="H231" s="94">
        <f>H232</f>
        <v>0</v>
      </c>
      <c r="I231" s="94">
        <f t="shared" si="41"/>
        <v>45609.3</v>
      </c>
      <c r="J231" s="94">
        <f>J232</f>
        <v>1675.7</v>
      </c>
      <c r="K231" s="79">
        <f t="shared" si="42"/>
        <v>47285</v>
      </c>
    </row>
    <row r="232" spans="1:11" s="91" customFormat="1" ht="12.75">
      <c r="A232" s="41" t="str">
        <f ca="1">IF(ISERROR(MATCH(F232,Код_КВР,0)),"",INDIRECT(ADDRESS(MATCH(F232,Код_КВР,0)+1,2,,,"КВР")))</f>
        <v>Субсидии бюджетным учреждениям</v>
      </c>
      <c r="B232" s="88">
        <v>801</v>
      </c>
      <c r="C232" s="8" t="s">
        <v>237</v>
      </c>
      <c r="D232" s="8" t="s">
        <v>209</v>
      </c>
      <c r="E232" s="88" t="s">
        <v>621</v>
      </c>
      <c r="F232" s="88">
        <v>610</v>
      </c>
      <c r="G232" s="94">
        <f>SUM(G233:G234)</f>
        <v>45609.3</v>
      </c>
      <c r="H232" s="94">
        <f>SUM(H233:H234)</f>
        <v>0</v>
      </c>
      <c r="I232" s="94">
        <f t="shared" si="41"/>
        <v>45609.3</v>
      </c>
      <c r="J232" s="94">
        <f>SUM(J233:J234)</f>
        <v>1675.7</v>
      </c>
      <c r="K232" s="79">
        <f t="shared" si="42"/>
        <v>47285</v>
      </c>
    </row>
    <row r="233" spans="1:11" s="91" customFormat="1" ht="49.5">
      <c r="A233" s="41" t="str">
        <f ca="1">IF(ISERROR(MATCH(F233,Код_КВР,0)),"",INDIRECT(ADDRESS(MATCH(F233,Код_КВР,0)+1,2,,,"КВР")))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33" s="88">
        <v>801</v>
      </c>
      <c r="C233" s="8" t="s">
        <v>237</v>
      </c>
      <c r="D233" s="8" t="s">
        <v>209</v>
      </c>
      <c r="E233" s="88" t="s">
        <v>621</v>
      </c>
      <c r="F233" s="88">
        <v>611</v>
      </c>
      <c r="G233" s="94">
        <v>42162.3</v>
      </c>
      <c r="H233" s="94"/>
      <c r="I233" s="94">
        <f t="shared" si="41"/>
        <v>42162.3</v>
      </c>
      <c r="J233" s="94">
        <f>1411.7+134</f>
        <v>1545.7</v>
      </c>
      <c r="K233" s="79">
        <f t="shared" si="42"/>
        <v>43708</v>
      </c>
    </row>
    <row r="234" spans="1:11" s="91" customFormat="1" ht="12.75">
      <c r="A234" s="41" t="str">
        <f ca="1">IF(ISERROR(MATCH(F234,Код_КВР,0)),"",INDIRECT(ADDRESS(MATCH(F234,Код_КВР,0)+1,2,,,"КВР")))</f>
        <v>Субсидии бюджетным учреждениям на иные цели</v>
      </c>
      <c r="B234" s="88">
        <v>801</v>
      </c>
      <c r="C234" s="8" t="s">
        <v>237</v>
      </c>
      <c r="D234" s="8" t="s">
        <v>209</v>
      </c>
      <c r="E234" s="88" t="s">
        <v>621</v>
      </c>
      <c r="F234" s="88">
        <v>612</v>
      </c>
      <c r="G234" s="94">
        <v>3447</v>
      </c>
      <c r="H234" s="94"/>
      <c r="I234" s="94">
        <f t="shared" si="41"/>
        <v>3447</v>
      </c>
      <c r="J234" s="94">
        <v>130</v>
      </c>
      <c r="K234" s="79">
        <f t="shared" si="42"/>
        <v>3577</v>
      </c>
    </row>
    <row r="235" spans="1:11" s="91" customFormat="1" ht="33">
      <c r="A235" s="41" t="str">
        <f ca="1">IF(ISERROR(MATCH(E235,Код_КЦСР,0)),"",INDIRECT(ADDRESS(MATCH(E235,Код_КЦСР,0)+1,2,,,"КЦСР")))</f>
        <v>Муниципальная программа «Совершенствование муниципального управления в городе Череповце» на 2014-2018 годы</v>
      </c>
      <c r="B235" s="88">
        <v>801</v>
      </c>
      <c r="C235" s="8" t="s">
        <v>237</v>
      </c>
      <c r="D235" s="8" t="s">
        <v>209</v>
      </c>
      <c r="E235" s="88" t="s">
        <v>138</v>
      </c>
      <c r="F235" s="88"/>
      <c r="G235" s="94">
        <f>G236+G241</f>
        <v>6170</v>
      </c>
      <c r="H235" s="94">
        <f>H236+H241</f>
        <v>0</v>
      </c>
      <c r="I235" s="94">
        <f t="shared" si="41"/>
        <v>6170</v>
      </c>
      <c r="J235" s="94">
        <f>J236+J241</f>
        <v>-500</v>
      </c>
      <c r="K235" s="79">
        <f t="shared" si="42"/>
        <v>5670</v>
      </c>
    </row>
    <row r="236" spans="1:11" s="91" customFormat="1" ht="33">
      <c r="A236" s="41" t="str">
        <f ca="1">IF(ISERROR(MATCH(E236,Код_КЦСР,0)),"",INDIRECT(ADDRESS(MATCH(E236,Код_КЦСР,0)+1,2,,,"КЦСР")))</f>
        <v>Создание условий для обеспечения выполнения органами муниципальной власти своих полномочий</v>
      </c>
      <c r="B236" s="88">
        <v>801</v>
      </c>
      <c r="C236" s="8" t="s">
        <v>237</v>
      </c>
      <c r="D236" s="8" t="s">
        <v>209</v>
      </c>
      <c r="E236" s="88" t="s">
        <v>139</v>
      </c>
      <c r="F236" s="88"/>
      <c r="G236" s="94">
        <f aca="true" t="shared" si="43" ref="G236:J239">G237</f>
        <v>290</v>
      </c>
      <c r="H236" s="94">
        <f t="shared" si="43"/>
        <v>0</v>
      </c>
      <c r="I236" s="94">
        <f t="shared" si="41"/>
        <v>290</v>
      </c>
      <c r="J236" s="94">
        <f t="shared" si="43"/>
        <v>0</v>
      </c>
      <c r="K236" s="79">
        <f t="shared" si="42"/>
        <v>290</v>
      </c>
    </row>
    <row r="237" spans="1:11" s="91" customFormat="1" ht="12.75">
      <c r="A237" s="41" t="str">
        <f ca="1">IF(ISERROR(MATCH(E237,Код_КЦСР,0)),"",INDIRECT(ADDRESS(MATCH(E237,Код_КЦСР,0)+1,2,,,"КЦСР")))</f>
        <v>Обеспечение работы СЭД «Летограф»</v>
      </c>
      <c r="B237" s="88">
        <v>801</v>
      </c>
      <c r="C237" s="8" t="s">
        <v>237</v>
      </c>
      <c r="D237" s="8" t="s">
        <v>209</v>
      </c>
      <c r="E237" s="88" t="s">
        <v>141</v>
      </c>
      <c r="F237" s="88"/>
      <c r="G237" s="94">
        <f t="shared" si="43"/>
        <v>290</v>
      </c>
      <c r="H237" s="94">
        <f t="shared" si="43"/>
        <v>0</v>
      </c>
      <c r="I237" s="94">
        <f t="shared" si="41"/>
        <v>290</v>
      </c>
      <c r="J237" s="94">
        <f t="shared" si="43"/>
        <v>0</v>
      </c>
      <c r="K237" s="79">
        <f t="shared" si="42"/>
        <v>290</v>
      </c>
    </row>
    <row r="238" spans="1:11" s="91" customFormat="1" ht="33">
      <c r="A238" s="41" t="str">
        <f ca="1">IF(ISERROR(MATCH(F238,Код_КВР,0)),"",INDIRECT(ADDRESS(MATCH(F238,Код_КВР,0)+1,2,,,"КВР")))</f>
        <v>Предоставление субсидий бюджетным, автономным учреждениям и иным некоммерческим организациям</v>
      </c>
      <c r="B238" s="88">
        <v>801</v>
      </c>
      <c r="C238" s="8" t="s">
        <v>237</v>
      </c>
      <c r="D238" s="8" t="s">
        <v>209</v>
      </c>
      <c r="E238" s="88" t="s">
        <v>141</v>
      </c>
      <c r="F238" s="88">
        <v>600</v>
      </c>
      <c r="G238" s="94">
        <f t="shared" si="43"/>
        <v>290</v>
      </c>
      <c r="H238" s="94">
        <f t="shared" si="43"/>
        <v>0</v>
      </c>
      <c r="I238" s="94">
        <f t="shared" si="41"/>
        <v>290</v>
      </c>
      <c r="J238" s="94">
        <f t="shared" si="43"/>
        <v>0</v>
      </c>
      <c r="K238" s="79">
        <f t="shared" si="42"/>
        <v>290</v>
      </c>
    </row>
    <row r="239" spans="1:11" s="91" customFormat="1" ht="12.75">
      <c r="A239" s="41" t="str">
        <f ca="1">IF(ISERROR(MATCH(F239,Код_КВР,0)),"",INDIRECT(ADDRESS(MATCH(F239,Код_КВР,0)+1,2,,,"КВР")))</f>
        <v>Субсидии бюджетным учреждениям</v>
      </c>
      <c r="B239" s="88">
        <v>801</v>
      </c>
      <c r="C239" s="8" t="s">
        <v>237</v>
      </c>
      <c r="D239" s="8" t="s">
        <v>209</v>
      </c>
      <c r="E239" s="88" t="s">
        <v>141</v>
      </c>
      <c r="F239" s="88">
        <v>610</v>
      </c>
      <c r="G239" s="94">
        <f t="shared" si="43"/>
        <v>290</v>
      </c>
      <c r="H239" s="94">
        <f t="shared" si="43"/>
        <v>0</v>
      </c>
      <c r="I239" s="94">
        <f>G239+H239</f>
        <v>290</v>
      </c>
      <c r="J239" s="94">
        <f t="shared" si="43"/>
        <v>0</v>
      </c>
      <c r="K239" s="79">
        <f t="shared" si="42"/>
        <v>290</v>
      </c>
    </row>
    <row r="240" spans="1:11" s="91" customFormat="1" ht="12.75">
      <c r="A240" s="41" t="str">
        <f ca="1">IF(ISERROR(MATCH(F240,Код_КВР,0)),"",INDIRECT(ADDRESS(MATCH(F240,Код_КВР,0)+1,2,,,"КВР")))</f>
        <v>Субсидии бюджетным учреждениям на иные цели</v>
      </c>
      <c r="B240" s="88">
        <v>801</v>
      </c>
      <c r="C240" s="8" t="s">
        <v>237</v>
      </c>
      <c r="D240" s="8" t="s">
        <v>209</v>
      </c>
      <c r="E240" s="88" t="s">
        <v>141</v>
      </c>
      <c r="F240" s="88">
        <v>612</v>
      </c>
      <c r="G240" s="94">
        <v>290</v>
      </c>
      <c r="H240" s="94"/>
      <c r="I240" s="94">
        <f t="shared" si="41"/>
        <v>290</v>
      </c>
      <c r="J240" s="94"/>
      <c r="K240" s="79">
        <f t="shared" si="42"/>
        <v>290</v>
      </c>
    </row>
    <row r="241" spans="1:11" s="91" customFormat="1" ht="49.5">
      <c r="A241" s="41" t="str">
        <f ca="1">IF(ISERROR(MATCH(E241,Код_КЦСР,0)),"",INDIRECT(ADDRESS(MATCH(E241,Код_КЦСР,0)+1,2,,,"КЦСР")))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241" s="88">
        <v>801</v>
      </c>
      <c r="C241" s="8" t="s">
        <v>237</v>
      </c>
      <c r="D241" s="8" t="s">
        <v>209</v>
      </c>
      <c r="E241" s="88" t="s">
        <v>151</v>
      </c>
      <c r="F241" s="88"/>
      <c r="G241" s="94">
        <f aca="true" t="shared" si="44" ref="G241:J244">G242</f>
        <v>5880</v>
      </c>
      <c r="H241" s="94">
        <f t="shared" si="44"/>
        <v>0</v>
      </c>
      <c r="I241" s="94">
        <f t="shared" si="41"/>
        <v>5880</v>
      </c>
      <c r="J241" s="94">
        <f t="shared" si="44"/>
        <v>-500</v>
      </c>
      <c r="K241" s="79">
        <f t="shared" si="42"/>
        <v>5380</v>
      </c>
    </row>
    <row r="242" spans="1:11" s="91" customFormat="1" ht="12.75">
      <c r="A242" s="41" t="str">
        <f ca="1">IF(ISERROR(MATCH(E242,Код_КЦСР,0)),"",INDIRECT(ADDRESS(MATCH(E242,Код_КЦСР,0)+1,2,,,"КЦСР")))</f>
        <v>Совершенствование предоставления муниципальных услуг</v>
      </c>
      <c r="B242" s="88">
        <v>801</v>
      </c>
      <c r="C242" s="8" t="s">
        <v>237</v>
      </c>
      <c r="D242" s="8" t="s">
        <v>209</v>
      </c>
      <c r="E242" s="88" t="s">
        <v>153</v>
      </c>
      <c r="F242" s="88"/>
      <c r="G242" s="94">
        <f t="shared" si="44"/>
        <v>5880</v>
      </c>
      <c r="H242" s="94">
        <f t="shared" si="44"/>
        <v>0</v>
      </c>
      <c r="I242" s="94">
        <f t="shared" si="41"/>
        <v>5880</v>
      </c>
      <c r="J242" s="94">
        <f t="shared" si="44"/>
        <v>-500</v>
      </c>
      <c r="K242" s="79">
        <f t="shared" si="42"/>
        <v>5380</v>
      </c>
    </row>
    <row r="243" spans="1:11" s="91" customFormat="1" ht="33">
      <c r="A243" s="41" t="str">
        <f ca="1">IF(ISERROR(MATCH(F243,Код_КВР,0)),"",INDIRECT(ADDRESS(MATCH(F243,Код_КВР,0)+1,2,,,"КВР")))</f>
        <v>Предоставление субсидий бюджетным, автономным учреждениям и иным некоммерческим организациям</v>
      </c>
      <c r="B243" s="88">
        <v>801</v>
      </c>
      <c r="C243" s="8" t="s">
        <v>237</v>
      </c>
      <c r="D243" s="8" t="s">
        <v>209</v>
      </c>
      <c r="E243" s="88" t="s">
        <v>153</v>
      </c>
      <c r="F243" s="88">
        <v>600</v>
      </c>
      <c r="G243" s="94">
        <f t="shared" si="44"/>
        <v>5880</v>
      </c>
      <c r="H243" s="94">
        <f t="shared" si="44"/>
        <v>0</v>
      </c>
      <c r="I243" s="94">
        <f t="shared" si="41"/>
        <v>5880</v>
      </c>
      <c r="J243" s="94">
        <f t="shared" si="44"/>
        <v>-500</v>
      </c>
      <c r="K243" s="79">
        <f t="shared" si="42"/>
        <v>5380</v>
      </c>
    </row>
    <row r="244" spans="1:11" s="91" customFormat="1" ht="12.75">
      <c r="A244" s="41" t="str">
        <f ca="1">IF(ISERROR(MATCH(F244,Код_КВР,0)),"",INDIRECT(ADDRESS(MATCH(F244,Код_КВР,0)+1,2,,,"КВР")))</f>
        <v>Субсидии бюджетным учреждениям</v>
      </c>
      <c r="B244" s="88">
        <v>801</v>
      </c>
      <c r="C244" s="8" t="s">
        <v>237</v>
      </c>
      <c r="D244" s="8" t="s">
        <v>209</v>
      </c>
      <c r="E244" s="88" t="s">
        <v>153</v>
      </c>
      <c r="F244" s="88">
        <v>610</v>
      </c>
      <c r="G244" s="94">
        <f t="shared" si="44"/>
        <v>5880</v>
      </c>
      <c r="H244" s="94">
        <f t="shared" si="44"/>
        <v>0</v>
      </c>
      <c r="I244" s="94">
        <f t="shared" si="41"/>
        <v>5880</v>
      </c>
      <c r="J244" s="94">
        <f t="shared" si="44"/>
        <v>-500</v>
      </c>
      <c r="K244" s="79">
        <f t="shared" si="42"/>
        <v>5380</v>
      </c>
    </row>
    <row r="245" spans="1:11" s="91" customFormat="1" ht="12.75">
      <c r="A245" s="41" t="str">
        <f ca="1">IF(ISERROR(MATCH(F245,Код_КВР,0)),"",INDIRECT(ADDRESS(MATCH(F245,Код_КВР,0)+1,2,,,"КВР")))</f>
        <v>Субсидии бюджетным учреждениям на иные цели</v>
      </c>
      <c r="B245" s="88">
        <v>801</v>
      </c>
      <c r="C245" s="8" t="s">
        <v>237</v>
      </c>
      <c r="D245" s="8" t="s">
        <v>209</v>
      </c>
      <c r="E245" s="88" t="s">
        <v>153</v>
      </c>
      <c r="F245" s="88">
        <v>612</v>
      </c>
      <c r="G245" s="94">
        <v>5880</v>
      </c>
      <c r="H245" s="94"/>
      <c r="I245" s="94">
        <f t="shared" si="41"/>
        <v>5880</v>
      </c>
      <c r="J245" s="94">
        <v>-500</v>
      </c>
      <c r="K245" s="79">
        <f t="shared" si="42"/>
        <v>5380</v>
      </c>
    </row>
    <row r="246" spans="1:11" s="91" customFormat="1" ht="33">
      <c r="A246" s="41" t="str">
        <f ca="1">IF(ISERROR(MATCH(E246,Код_КЦСР,0)),"",INDIRECT(ADDRESS(MATCH(E246,Код_КЦСР,0)+1,2,,,"КЦСР")))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246" s="88">
        <v>801</v>
      </c>
      <c r="C246" s="8" t="s">
        <v>237</v>
      </c>
      <c r="D246" s="8" t="s">
        <v>209</v>
      </c>
      <c r="E246" s="88" t="s">
        <v>171</v>
      </c>
      <c r="F246" s="88"/>
      <c r="G246" s="94">
        <f>G247</f>
        <v>1300.2</v>
      </c>
      <c r="H246" s="94">
        <f>H247</f>
        <v>0</v>
      </c>
      <c r="I246" s="94">
        <f t="shared" si="41"/>
        <v>1300.2</v>
      </c>
      <c r="J246" s="94">
        <f>J247</f>
        <v>0</v>
      </c>
      <c r="K246" s="79">
        <f t="shared" si="42"/>
        <v>1300.2</v>
      </c>
    </row>
    <row r="247" spans="1:11" s="91" customFormat="1" ht="12.75">
      <c r="A247" s="41" t="str">
        <f ca="1">IF(ISERROR(MATCH(E247,Код_КЦСР,0)),"",INDIRECT(ADDRESS(MATCH(E247,Код_КЦСР,0)+1,2,,,"КЦСР")))</f>
        <v>Профилактика преступлений и иных правонарушений в городе Череповце</v>
      </c>
      <c r="B247" s="88">
        <v>801</v>
      </c>
      <c r="C247" s="8" t="s">
        <v>237</v>
      </c>
      <c r="D247" s="8" t="s">
        <v>209</v>
      </c>
      <c r="E247" s="88" t="s">
        <v>173</v>
      </c>
      <c r="F247" s="88"/>
      <c r="G247" s="94">
        <f>G248+G252</f>
        <v>1300.2</v>
      </c>
      <c r="H247" s="94">
        <f>H248+H252</f>
        <v>0</v>
      </c>
      <c r="I247" s="94">
        <f t="shared" si="41"/>
        <v>1300.2</v>
      </c>
      <c r="J247" s="94">
        <f>J248+J252</f>
        <v>0</v>
      </c>
      <c r="K247" s="79">
        <f t="shared" si="42"/>
        <v>1300.2</v>
      </c>
    </row>
    <row r="248" spans="1:11" s="91" customFormat="1" ht="49.5">
      <c r="A248" s="41" t="str">
        <f ca="1">IF(ISERROR(MATCH(E248,Код_КЦСР,0)),"",INDIRECT(ADDRESS(MATCH(E248,Код_КЦСР,0)+1,2,,,"КЦСР")))</f>
        <v>Внедрение современных технических средств, направленных на предупреждение правонарушений и преступлений в общественных местах и на улицах</v>
      </c>
      <c r="B248" s="88">
        <v>801</v>
      </c>
      <c r="C248" s="8" t="s">
        <v>237</v>
      </c>
      <c r="D248" s="8" t="s">
        <v>209</v>
      </c>
      <c r="E248" s="88" t="s">
        <v>410</v>
      </c>
      <c r="F248" s="88"/>
      <c r="G248" s="94">
        <f aca="true" t="shared" si="45" ref="G248:J250">G249</f>
        <v>65</v>
      </c>
      <c r="H248" s="94">
        <f t="shared" si="45"/>
        <v>0</v>
      </c>
      <c r="I248" s="94">
        <f t="shared" si="41"/>
        <v>65</v>
      </c>
      <c r="J248" s="94">
        <f t="shared" si="45"/>
        <v>0</v>
      </c>
      <c r="K248" s="79">
        <f t="shared" si="42"/>
        <v>65</v>
      </c>
    </row>
    <row r="249" spans="1:11" s="91" customFormat="1" ht="33">
      <c r="A249" s="41" t="str">
        <f ca="1">IF(ISERROR(MATCH(F249,Код_КВР,0)),"",INDIRECT(ADDRESS(MATCH(F249,Код_КВР,0)+1,2,,,"КВР")))</f>
        <v>Предоставление субсидий бюджетным, автономным учреждениям и иным некоммерческим организациям</v>
      </c>
      <c r="B249" s="88">
        <v>801</v>
      </c>
      <c r="C249" s="8" t="s">
        <v>237</v>
      </c>
      <c r="D249" s="8" t="s">
        <v>209</v>
      </c>
      <c r="E249" s="88" t="s">
        <v>410</v>
      </c>
      <c r="F249" s="88">
        <v>600</v>
      </c>
      <c r="G249" s="94">
        <f t="shared" si="45"/>
        <v>65</v>
      </c>
      <c r="H249" s="94">
        <f t="shared" si="45"/>
        <v>0</v>
      </c>
      <c r="I249" s="94">
        <f t="shared" si="41"/>
        <v>65</v>
      </c>
      <c r="J249" s="94">
        <f t="shared" si="45"/>
        <v>0</v>
      </c>
      <c r="K249" s="79">
        <f t="shared" si="42"/>
        <v>65</v>
      </c>
    </row>
    <row r="250" spans="1:11" s="91" customFormat="1" ht="12.75">
      <c r="A250" s="41" t="str">
        <f ca="1">IF(ISERROR(MATCH(F250,Код_КВР,0)),"",INDIRECT(ADDRESS(MATCH(F250,Код_КВР,0)+1,2,,,"КВР")))</f>
        <v>Субсидии бюджетным учреждениям</v>
      </c>
      <c r="B250" s="88">
        <v>801</v>
      </c>
      <c r="C250" s="8" t="s">
        <v>237</v>
      </c>
      <c r="D250" s="8" t="s">
        <v>209</v>
      </c>
      <c r="E250" s="88" t="s">
        <v>410</v>
      </c>
      <c r="F250" s="88">
        <v>610</v>
      </c>
      <c r="G250" s="94">
        <f t="shared" si="45"/>
        <v>65</v>
      </c>
      <c r="H250" s="94">
        <f t="shared" si="45"/>
        <v>0</v>
      </c>
      <c r="I250" s="94">
        <f t="shared" si="41"/>
        <v>65</v>
      </c>
      <c r="J250" s="94">
        <f t="shared" si="45"/>
        <v>0</v>
      </c>
      <c r="K250" s="79">
        <f t="shared" si="42"/>
        <v>65</v>
      </c>
    </row>
    <row r="251" spans="1:11" s="91" customFormat="1" ht="12.75">
      <c r="A251" s="41" t="str">
        <f ca="1">IF(ISERROR(MATCH(F251,Код_КВР,0)),"",INDIRECT(ADDRESS(MATCH(F251,Код_КВР,0)+1,2,,,"КВР")))</f>
        <v>Субсидии бюджетным учреждениям на иные цели</v>
      </c>
      <c r="B251" s="88">
        <v>801</v>
      </c>
      <c r="C251" s="8" t="s">
        <v>237</v>
      </c>
      <c r="D251" s="8" t="s">
        <v>209</v>
      </c>
      <c r="E251" s="88" t="s">
        <v>410</v>
      </c>
      <c r="F251" s="88">
        <v>612</v>
      </c>
      <c r="G251" s="94">
        <v>65</v>
      </c>
      <c r="H251" s="94"/>
      <c r="I251" s="94">
        <f t="shared" si="41"/>
        <v>65</v>
      </c>
      <c r="J251" s="94"/>
      <c r="K251" s="79">
        <f t="shared" si="42"/>
        <v>65</v>
      </c>
    </row>
    <row r="252" spans="1:11" s="91" customFormat="1" ht="33">
      <c r="A252" s="41" t="str">
        <f ca="1">IF(ISERROR(MATCH(E252,Код_КЦСР,0)),"",INDIRECT(ADDRESS(MATCH(E252,Код_КЦСР,0)+1,2,,,"КЦСР")))</f>
        <v>Внедрение и (или) эксплуатация аппаратно-программного комплекса «Безопасный город» за счет субсидий из областного бюджета</v>
      </c>
      <c r="B252" s="88">
        <v>801</v>
      </c>
      <c r="C252" s="8" t="s">
        <v>237</v>
      </c>
      <c r="D252" s="8" t="s">
        <v>209</v>
      </c>
      <c r="E252" s="88" t="s">
        <v>412</v>
      </c>
      <c r="F252" s="88"/>
      <c r="G252" s="94">
        <f aca="true" t="shared" si="46" ref="G252:J254">G253</f>
        <v>1235.2</v>
      </c>
      <c r="H252" s="94">
        <f t="shared" si="46"/>
        <v>0</v>
      </c>
      <c r="I252" s="94">
        <f t="shared" si="41"/>
        <v>1235.2</v>
      </c>
      <c r="J252" s="94">
        <f t="shared" si="46"/>
        <v>0</v>
      </c>
      <c r="K252" s="79">
        <f t="shared" si="42"/>
        <v>1235.2</v>
      </c>
    </row>
    <row r="253" spans="1:11" s="91" customFormat="1" ht="33">
      <c r="A253" s="41" t="str">
        <f ca="1">IF(ISERROR(MATCH(F253,Код_КВР,0)),"",INDIRECT(ADDRESS(MATCH(F253,Код_КВР,0)+1,2,,,"КВР")))</f>
        <v>Предоставление субсидий бюджетным, автономным учреждениям и иным некоммерческим организациям</v>
      </c>
      <c r="B253" s="88">
        <v>801</v>
      </c>
      <c r="C253" s="8" t="s">
        <v>237</v>
      </c>
      <c r="D253" s="8" t="s">
        <v>209</v>
      </c>
      <c r="E253" s="88" t="s">
        <v>412</v>
      </c>
      <c r="F253" s="88">
        <v>600</v>
      </c>
      <c r="G253" s="94">
        <f t="shared" si="46"/>
        <v>1235.2</v>
      </c>
      <c r="H253" s="94">
        <f t="shared" si="46"/>
        <v>0</v>
      </c>
      <c r="I253" s="94">
        <f t="shared" si="41"/>
        <v>1235.2</v>
      </c>
      <c r="J253" s="94">
        <f t="shared" si="46"/>
        <v>0</v>
      </c>
      <c r="K253" s="79">
        <f t="shared" si="42"/>
        <v>1235.2</v>
      </c>
    </row>
    <row r="254" spans="1:11" s="91" customFormat="1" ht="12.75">
      <c r="A254" s="41" t="str">
        <f ca="1">IF(ISERROR(MATCH(F254,Код_КВР,0)),"",INDIRECT(ADDRESS(MATCH(F254,Код_КВР,0)+1,2,,,"КВР")))</f>
        <v>Субсидии бюджетным учреждениям</v>
      </c>
      <c r="B254" s="88">
        <v>801</v>
      </c>
      <c r="C254" s="8" t="s">
        <v>237</v>
      </c>
      <c r="D254" s="8" t="s">
        <v>209</v>
      </c>
      <c r="E254" s="88" t="s">
        <v>412</v>
      </c>
      <c r="F254" s="88">
        <v>610</v>
      </c>
      <c r="G254" s="94">
        <f t="shared" si="46"/>
        <v>1235.2</v>
      </c>
      <c r="H254" s="94">
        <f t="shared" si="46"/>
        <v>0</v>
      </c>
      <c r="I254" s="94">
        <f t="shared" si="41"/>
        <v>1235.2</v>
      </c>
      <c r="J254" s="94">
        <f t="shared" si="46"/>
        <v>0</v>
      </c>
      <c r="K254" s="79">
        <f t="shared" si="42"/>
        <v>1235.2</v>
      </c>
    </row>
    <row r="255" spans="1:11" s="91" customFormat="1" ht="12.75">
      <c r="A255" s="41" t="str">
        <f ca="1">IF(ISERROR(MATCH(F255,Код_КВР,0)),"",INDIRECT(ADDRESS(MATCH(F255,Код_КВР,0)+1,2,,,"КВР")))</f>
        <v>Субсидии бюджетным учреждениям на иные цели</v>
      </c>
      <c r="B255" s="88">
        <v>801</v>
      </c>
      <c r="C255" s="8" t="s">
        <v>237</v>
      </c>
      <c r="D255" s="8" t="s">
        <v>209</v>
      </c>
      <c r="E255" s="88" t="s">
        <v>412</v>
      </c>
      <c r="F255" s="88">
        <v>612</v>
      </c>
      <c r="G255" s="94">
        <v>1235.2</v>
      </c>
      <c r="H255" s="94"/>
      <c r="I255" s="94">
        <f t="shared" si="41"/>
        <v>1235.2</v>
      </c>
      <c r="J255" s="94"/>
      <c r="K255" s="79">
        <f t="shared" si="42"/>
        <v>1235.2</v>
      </c>
    </row>
    <row r="256" spans="1:11" s="91" customFormat="1" ht="12.75">
      <c r="A256" s="10" t="s">
        <v>244</v>
      </c>
      <c r="B256" s="88">
        <v>801</v>
      </c>
      <c r="C256" s="8" t="s">
        <v>237</v>
      </c>
      <c r="D256" s="8" t="s">
        <v>217</v>
      </c>
      <c r="E256" s="88"/>
      <c r="F256" s="88"/>
      <c r="G256" s="94">
        <f>G257+G264+G274</f>
        <v>14908.7</v>
      </c>
      <c r="H256" s="94">
        <f>H257+H264+H274</f>
        <v>0</v>
      </c>
      <c r="I256" s="94">
        <f t="shared" si="41"/>
        <v>14908.7</v>
      </c>
      <c r="J256" s="94">
        <f>J257+J264+J274</f>
        <v>0</v>
      </c>
      <c r="K256" s="79">
        <f t="shared" si="42"/>
        <v>14908.7</v>
      </c>
    </row>
    <row r="257" spans="1:11" s="91" customFormat="1" ht="33">
      <c r="A257" s="41" t="str">
        <f ca="1">IF(ISERROR(MATCH(E257,Код_КЦСР,0)),"",INDIRECT(ADDRESS(MATCH(E257,Код_КЦСР,0)+1,2,,,"КЦСР")))</f>
        <v>Муниципальная программа «Поддержка и развитие малого и среднего предпринимательства в городе Череповце на 2013-2017 годы»</v>
      </c>
      <c r="B257" s="88">
        <v>801</v>
      </c>
      <c r="C257" s="8" t="s">
        <v>237</v>
      </c>
      <c r="D257" s="8" t="s">
        <v>217</v>
      </c>
      <c r="E257" s="88" t="s">
        <v>583</v>
      </c>
      <c r="F257" s="88"/>
      <c r="G257" s="94">
        <f>G258+G261</f>
        <v>3117.5</v>
      </c>
      <c r="H257" s="94">
        <f>H258+H261</f>
        <v>0</v>
      </c>
      <c r="I257" s="94">
        <f t="shared" si="41"/>
        <v>3117.5</v>
      </c>
      <c r="J257" s="94">
        <f>J258+J261</f>
        <v>0</v>
      </c>
      <c r="K257" s="79">
        <f t="shared" si="42"/>
        <v>3117.5</v>
      </c>
    </row>
    <row r="258" spans="1:11" s="91" customFormat="1" ht="33">
      <c r="A258" s="41" t="str">
        <f ca="1">IF(ISERROR(MATCH(E258,Код_КЦСР,0)),"",INDIRECT(ADDRESS(MATCH(E258,Код_КЦСР,0)+1,2,,,"КЦСР")))</f>
        <v>Субсидии организациям, образующим инфраструктуру поддержки МСП: НП «Агентство Городского Развития»</v>
      </c>
      <c r="B258" s="88">
        <v>801</v>
      </c>
      <c r="C258" s="8" t="s">
        <v>237</v>
      </c>
      <c r="D258" s="8" t="s">
        <v>217</v>
      </c>
      <c r="E258" s="88" t="s">
        <v>585</v>
      </c>
      <c r="F258" s="88"/>
      <c r="G258" s="94">
        <f>G259</f>
        <v>3115</v>
      </c>
      <c r="H258" s="94">
        <f>H259</f>
        <v>0</v>
      </c>
      <c r="I258" s="94">
        <f t="shared" si="41"/>
        <v>3115</v>
      </c>
      <c r="J258" s="94">
        <f>J259</f>
        <v>0</v>
      </c>
      <c r="K258" s="79">
        <f t="shared" si="42"/>
        <v>3115</v>
      </c>
    </row>
    <row r="259" spans="1:11" s="91" customFormat="1" ht="33">
      <c r="A259" s="41" t="str">
        <f ca="1">IF(ISERROR(MATCH(F259,Код_КВР,0)),"",INDIRECT(ADDRESS(MATCH(F259,Код_КВР,0)+1,2,,,"КВР")))</f>
        <v>Предоставление субсидий бюджетным, автономным учреждениям и иным некоммерческим организациям</v>
      </c>
      <c r="B259" s="88">
        <v>801</v>
      </c>
      <c r="C259" s="8" t="s">
        <v>237</v>
      </c>
      <c r="D259" s="8" t="s">
        <v>217</v>
      </c>
      <c r="E259" s="88" t="s">
        <v>585</v>
      </c>
      <c r="F259" s="88">
        <v>600</v>
      </c>
      <c r="G259" s="94">
        <f>G260</f>
        <v>3115</v>
      </c>
      <c r="H259" s="94">
        <f>H260</f>
        <v>0</v>
      </c>
      <c r="I259" s="94">
        <f t="shared" si="41"/>
        <v>3115</v>
      </c>
      <c r="J259" s="94">
        <f>J260</f>
        <v>0</v>
      </c>
      <c r="K259" s="79">
        <f t="shared" si="42"/>
        <v>3115</v>
      </c>
    </row>
    <row r="260" spans="1:11" s="91" customFormat="1" ht="33">
      <c r="A260" s="41" t="str">
        <f ca="1">IF(ISERROR(MATCH(F260,Код_КВР,0)),"",INDIRECT(ADDRESS(MATCH(F260,Код_КВР,0)+1,2,,,"КВР")))</f>
        <v>Субсидии некоммерческим организациям (за исключением государственных (муниципальных) учреждений)</v>
      </c>
      <c r="B260" s="88">
        <v>801</v>
      </c>
      <c r="C260" s="8" t="s">
        <v>237</v>
      </c>
      <c r="D260" s="8" t="s">
        <v>217</v>
      </c>
      <c r="E260" s="88" t="s">
        <v>585</v>
      </c>
      <c r="F260" s="88">
        <v>630</v>
      </c>
      <c r="G260" s="94">
        <v>3115</v>
      </c>
      <c r="H260" s="94"/>
      <c r="I260" s="94">
        <f t="shared" si="41"/>
        <v>3115</v>
      </c>
      <c r="J260" s="94"/>
      <c r="K260" s="79">
        <f t="shared" si="42"/>
        <v>3115</v>
      </c>
    </row>
    <row r="261" spans="1:11" s="91" customFormat="1" ht="33">
      <c r="A261" s="41" t="str">
        <f ca="1">IF(ISERROR(MATCH(E261,Код_КЦСР,0)),"",INDIRECT(ADDRESS(MATCH(E261,Код_КЦСР,0)+1,2,,,"КЦСР")))</f>
        <v>Субсидии организациям, образующим инфраструктуру поддержки МСП: Вологодская торгово-промышленная палата (членский взнос)</v>
      </c>
      <c r="B261" s="88">
        <v>801</v>
      </c>
      <c r="C261" s="8" t="s">
        <v>237</v>
      </c>
      <c r="D261" s="8" t="s">
        <v>217</v>
      </c>
      <c r="E261" s="88" t="s">
        <v>587</v>
      </c>
      <c r="F261" s="88"/>
      <c r="G261" s="94">
        <f>G262</f>
        <v>2.5</v>
      </c>
      <c r="H261" s="94">
        <f>H262</f>
        <v>0</v>
      </c>
      <c r="I261" s="94">
        <f t="shared" si="41"/>
        <v>2.5</v>
      </c>
      <c r="J261" s="94">
        <f>J262</f>
        <v>0</v>
      </c>
      <c r="K261" s="79">
        <f t="shared" si="42"/>
        <v>2.5</v>
      </c>
    </row>
    <row r="262" spans="1:11" s="91" customFormat="1" ht="33">
      <c r="A262" s="41" t="str">
        <f ca="1">IF(ISERROR(MATCH(F262,Код_КВР,0)),"",INDIRECT(ADDRESS(MATCH(F262,Код_КВР,0)+1,2,,,"КВР")))</f>
        <v>Предоставление субсидий бюджетным, автономным учреждениям и иным некоммерческим организациям</v>
      </c>
      <c r="B262" s="88">
        <v>801</v>
      </c>
      <c r="C262" s="8" t="s">
        <v>237</v>
      </c>
      <c r="D262" s="8" t="s">
        <v>217</v>
      </c>
      <c r="E262" s="88" t="s">
        <v>587</v>
      </c>
      <c r="F262" s="88">
        <v>600</v>
      </c>
      <c r="G262" s="94">
        <f>G263</f>
        <v>2.5</v>
      </c>
      <c r="H262" s="94">
        <f>H263</f>
        <v>0</v>
      </c>
      <c r="I262" s="94">
        <f t="shared" si="41"/>
        <v>2.5</v>
      </c>
      <c r="J262" s="94">
        <f>J263</f>
        <v>0</v>
      </c>
      <c r="K262" s="79">
        <f t="shared" si="42"/>
        <v>2.5</v>
      </c>
    </row>
    <row r="263" spans="1:11" s="91" customFormat="1" ht="33">
      <c r="A263" s="41" t="str">
        <f ca="1">IF(ISERROR(MATCH(F263,Код_КВР,0)),"",INDIRECT(ADDRESS(MATCH(F263,Код_КВР,0)+1,2,,,"КВР")))</f>
        <v>Субсидии некоммерческим организациям (за исключением государственных (муниципальных) учреждений)</v>
      </c>
      <c r="B263" s="88">
        <v>801</v>
      </c>
      <c r="C263" s="8" t="s">
        <v>237</v>
      </c>
      <c r="D263" s="8" t="s">
        <v>217</v>
      </c>
      <c r="E263" s="88" t="s">
        <v>587</v>
      </c>
      <c r="F263" s="88">
        <v>630</v>
      </c>
      <c r="G263" s="94">
        <v>2.5</v>
      </c>
      <c r="H263" s="94"/>
      <c r="I263" s="94">
        <f t="shared" si="41"/>
        <v>2.5</v>
      </c>
      <c r="J263" s="94"/>
      <c r="K263" s="79">
        <f t="shared" si="42"/>
        <v>2.5</v>
      </c>
    </row>
    <row r="264" spans="1:11" s="91" customFormat="1" ht="33">
      <c r="A264" s="41" t="str">
        <f ca="1">IF(ISERROR(MATCH(E264,Код_КЦСР,0)),"",INDIRECT(ADDRESS(MATCH(E264,Код_КЦСР,0)+1,2,,,"КЦСР")))</f>
        <v>Муниципальная программа «Повышение инвестиционной привлекательности города Череповца» на 2014-2018 годы</v>
      </c>
      <c r="B264" s="88">
        <v>801</v>
      </c>
      <c r="C264" s="8" t="s">
        <v>237</v>
      </c>
      <c r="D264" s="8" t="s">
        <v>217</v>
      </c>
      <c r="E264" s="88" t="s">
        <v>589</v>
      </c>
      <c r="F264" s="88"/>
      <c r="G264" s="94">
        <f>G265+G268+G271</f>
        <v>11791.2</v>
      </c>
      <c r="H264" s="94">
        <f>H265+H268+H271</f>
        <v>0</v>
      </c>
      <c r="I264" s="94">
        <f t="shared" si="41"/>
        <v>11791.2</v>
      </c>
      <c r="J264" s="94">
        <f>J265+J268+J271</f>
        <v>0</v>
      </c>
      <c r="K264" s="79">
        <f t="shared" si="42"/>
        <v>11791.2</v>
      </c>
    </row>
    <row r="265" spans="1:11" s="91" customFormat="1" ht="12.75">
      <c r="A265" s="41" t="str">
        <f ca="1">IF(ISERROR(MATCH(E265,Код_КЦСР,0)),"",INDIRECT(ADDRESS(MATCH(E265,Код_КЦСР,0)+1,2,,,"КЦСР")))</f>
        <v>Стимулирование экономического роста путем привлечения инвесторов</v>
      </c>
      <c r="B265" s="88">
        <v>801</v>
      </c>
      <c r="C265" s="8" t="s">
        <v>237</v>
      </c>
      <c r="D265" s="8" t="s">
        <v>217</v>
      </c>
      <c r="E265" s="88" t="s">
        <v>591</v>
      </c>
      <c r="F265" s="88"/>
      <c r="G265" s="94">
        <f>G266</f>
        <v>5549.9</v>
      </c>
      <c r="H265" s="94">
        <f>H266</f>
        <v>0</v>
      </c>
      <c r="I265" s="94">
        <f t="shared" si="41"/>
        <v>5549.9</v>
      </c>
      <c r="J265" s="94">
        <f>J266</f>
        <v>0</v>
      </c>
      <c r="K265" s="79">
        <f t="shared" si="42"/>
        <v>5549.9</v>
      </c>
    </row>
    <row r="266" spans="1:11" s="91" customFormat="1" ht="33">
      <c r="A266" s="41" t="str">
        <f ca="1">IF(ISERROR(MATCH(F266,Код_КВР,0)),"",INDIRECT(ADDRESS(MATCH(F266,Код_КВР,0)+1,2,,,"КВР")))</f>
        <v>Предоставление субсидий бюджетным, автономным учреждениям и иным некоммерческим организациям</v>
      </c>
      <c r="B266" s="88">
        <v>801</v>
      </c>
      <c r="C266" s="8" t="s">
        <v>237</v>
      </c>
      <c r="D266" s="8" t="s">
        <v>217</v>
      </c>
      <c r="E266" s="88" t="s">
        <v>591</v>
      </c>
      <c r="F266" s="88">
        <v>600</v>
      </c>
      <c r="G266" s="94">
        <f>G267</f>
        <v>5549.9</v>
      </c>
      <c r="H266" s="94">
        <f>H267</f>
        <v>0</v>
      </c>
      <c r="I266" s="94">
        <f t="shared" si="41"/>
        <v>5549.9</v>
      </c>
      <c r="J266" s="94">
        <f>J267</f>
        <v>0</v>
      </c>
      <c r="K266" s="79">
        <f t="shared" si="42"/>
        <v>5549.9</v>
      </c>
    </row>
    <row r="267" spans="1:11" s="91" customFormat="1" ht="33">
      <c r="A267" s="41" t="str">
        <f ca="1">IF(ISERROR(MATCH(F267,Код_КВР,0)),"",INDIRECT(ADDRESS(MATCH(F267,Код_КВР,0)+1,2,,,"КВР")))</f>
        <v>Субсидии некоммерческим организациям (за исключением государственных (муниципальных) учреждений)</v>
      </c>
      <c r="B267" s="88">
        <v>801</v>
      </c>
      <c r="C267" s="8" t="s">
        <v>237</v>
      </c>
      <c r="D267" s="8" t="s">
        <v>217</v>
      </c>
      <c r="E267" s="88" t="s">
        <v>591</v>
      </c>
      <c r="F267" s="88">
        <v>630</v>
      </c>
      <c r="G267" s="94">
        <v>5549.9</v>
      </c>
      <c r="H267" s="94"/>
      <c r="I267" s="94">
        <f t="shared" si="41"/>
        <v>5549.9</v>
      </c>
      <c r="J267" s="94"/>
      <c r="K267" s="79">
        <f t="shared" si="42"/>
        <v>5549.9</v>
      </c>
    </row>
    <row r="268" spans="1:11" s="91" customFormat="1" ht="33">
      <c r="A268" s="41" t="str">
        <f ca="1">IF(ISERROR(MATCH(E268,Код_КЦСР,0)),"",INDIRECT(ADDRESS(MATCH(E268,Код_КЦСР,0)+1,2,,,"КЦСР")))</f>
        <v>Информационное и нормативно-правовое сопровождение инвестиционной деятельности</v>
      </c>
      <c r="B268" s="88">
        <v>801</v>
      </c>
      <c r="C268" s="8" t="s">
        <v>237</v>
      </c>
      <c r="D268" s="8" t="s">
        <v>217</v>
      </c>
      <c r="E268" s="88" t="s">
        <v>593</v>
      </c>
      <c r="F268" s="88"/>
      <c r="G268" s="94">
        <f>G269</f>
        <v>2874.8</v>
      </c>
      <c r="H268" s="94">
        <f>H269</f>
        <v>0</v>
      </c>
      <c r="I268" s="94">
        <f t="shared" si="41"/>
        <v>2874.8</v>
      </c>
      <c r="J268" s="94">
        <f>J269</f>
        <v>0</v>
      </c>
      <c r="K268" s="79">
        <f t="shared" si="42"/>
        <v>2874.8</v>
      </c>
    </row>
    <row r="269" spans="1:11" s="91" customFormat="1" ht="33">
      <c r="A269" s="41" t="str">
        <f ca="1">IF(ISERROR(MATCH(F269,Код_КВР,0)),"",INDIRECT(ADDRESS(MATCH(F269,Код_КВР,0)+1,2,,,"КВР")))</f>
        <v>Предоставление субсидий бюджетным, автономным учреждениям и иным некоммерческим организациям</v>
      </c>
      <c r="B269" s="88">
        <v>801</v>
      </c>
      <c r="C269" s="8" t="s">
        <v>237</v>
      </c>
      <c r="D269" s="8" t="s">
        <v>217</v>
      </c>
      <c r="E269" s="88" t="s">
        <v>593</v>
      </c>
      <c r="F269" s="88">
        <v>600</v>
      </c>
      <c r="G269" s="94">
        <f>G270</f>
        <v>2874.8</v>
      </c>
      <c r="H269" s="94">
        <f>H270</f>
        <v>0</v>
      </c>
      <c r="I269" s="94">
        <f t="shared" si="41"/>
        <v>2874.8</v>
      </c>
      <c r="J269" s="94">
        <f>J270</f>
        <v>0</v>
      </c>
      <c r="K269" s="79">
        <f t="shared" si="42"/>
        <v>2874.8</v>
      </c>
    </row>
    <row r="270" spans="1:11" s="91" customFormat="1" ht="33">
      <c r="A270" s="41" t="str">
        <f ca="1">IF(ISERROR(MATCH(F270,Код_КВР,0)),"",INDIRECT(ADDRESS(MATCH(F270,Код_КВР,0)+1,2,,,"КВР")))</f>
        <v>Субсидии некоммерческим организациям (за исключением государственных (муниципальных) учреждений)</v>
      </c>
      <c r="B270" s="88">
        <v>801</v>
      </c>
      <c r="C270" s="8" t="s">
        <v>237</v>
      </c>
      <c r="D270" s="8" t="s">
        <v>217</v>
      </c>
      <c r="E270" s="88" t="s">
        <v>593</v>
      </c>
      <c r="F270" s="88">
        <v>630</v>
      </c>
      <c r="G270" s="94">
        <v>2874.8</v>
      </c>
      <c r="H270" s="94"/>
      <c r="I270" s="94">
        <f t="shared" si="41"/>
        <v>2874.8</v>
      </c>
      <c r="J270" s="94"/>
      <c r="K270" s="79">
        <f t="shared" si="42"/>
        <v>2874.8</v>
      </c>
    </row>
    <row r="271" spans="1:11" s="91" customFormat="1" ht="12.75">
      <c r="A271" s="41" t="str">
        <f ca="1">IF(ISERROR(MATCH(E271,Код_КЦСР,0)),"",INDIRECT(ADDRESS(MATCH(E271,Код_КЦСР,0)+1,2,,,"КЦСР")))</f>
        <v>Комплексное сопровождение инвестиционных проектов</v>
      </c>
      <c r="B271" s="88">
        <v>801</v>
      </c>
      <c r="C271" s="8" t="s">
        <v>237</v>
      </c>
      <c r="D271" s="8" t="s">
        <v>217</v>
      </c>
      <c r="E271" s="88" t="s">
        <v>595</v>
      </c>
      <c r="F271" s="88"/>
      <c r="G271" s="94">
        <f>G272</f>
        <v>3366.5</v>
      </c>
      <c r="H271" s="94">
        <f>H272</f>
        <v>0</v>
      </c>
      <c r="I271" s="94">
        <f t="shared" si="41"/>
        <v>3366.5</v>
      </c>
      <c r="J271" s="94">
        <f>J272</f>
        <v>0</v>
      </c>
      <c r="K271" s="79">
        <f t="shared" si="42"/>
        <v>3366.5</v>
      </c>
    </row>
    <row r="272" spans="1:11" s="91" customFormat="1" ht="33">
      <c r="A272" s="41" t="str">
        <f ca="1">IF(ISERROR(MATCH(F272,Код_КВР,0)),"",INDIRECT(ADDRESS(MATCH(F272,Код_КВР,0)+1,2,,,"КВР")))</f>
        <v>Предоставление субсидий бюджетным, автономным учреждениям и иным некоммерческим организациям</v>
      </c>
      <c r="B272" s="88">
        <v>801</v>
      </c>
      <c r="C272" s="8" t="s">
        <v>237</v>
      </c>
      <c r="D272" s="8" t="s">
        <v>217</v>
      </c>
      <c r="E272" s="88" t="s">
        <v>595</v>
      </c>
      <c r="F272" s="88">
        <v>600</v>
      </c>
      <c r="G272" s="94">
        <f>G273</f>
        <v>3366.5</v>
      </c>
      <c r="H272" s="94">
        <f>H273</f>
        <v>0</v>
      </c>
      <c r="I272" s="94">
        <f t="shared" si="41"/>
        <v>3366.5</v>
      </c>
      <c r="J272" s="94">
        <f>J273</f>
        <v>0</v>
      </c>
      <c r="K272" s="79">
        <f t="shared" si="42"/>
        <v>3366.5</v>
      </c>
    </row>
    <row r="273" spans="1:11" s="91" customFormat="1" ht="33">
      <c r="A273" s="41" t="str">
        <f ca="1">IF(ISERROR(MATCH(F273,Код_КВР,0)),"",INDIRECT(ADDRESS(MATCH(F273,Код_КВР,0)+1,2,,,"КВР")))</f>
        <v>Субсидии некоммерческим организациям (за исключением государственных (муниципальных) учреждений)</v>
      </c>
      <c r="B273" s="88">
        <v>801</v>
      </c>
      <c r="C273" s="8" t="s">
        <v>237</v>
      </c>
      <c r="D273" s="8" t="s">
        <v>217</v>
      </c>
      <c r="E273" s="88" t="s">
        <v>595</v>
      </c>
      <c r="F273" s="88">
        <v>630</v>
      </c>
      <c r="G273" s="94">
        <v>3366.5</v>
      </c>
      <c r="H273" s="94"/>
      <c r="I273" s="94">
        <f t="shared" si="41"/>
        <v>3366.5</v>
      </c>
      <c r="J273" s="94"/>
      <c r="K273" s="79">
        <f t="shared" si="42"/>
        <v>3366.5</v>
      </c>
    </row>
    <row r="274" spans="1:11" s="91" customFormat="1" ht="33" hidden="1">
      <c r="A274" s="41" t="str">
        <f ca="1">IF(ISERROR(MATCH(E274,Код_КЦСР,0)),"",INDIRECT(ADDRESS(MATCH(E274,Код_КЦСР,0)+1,2,,,"КЦСР")))</f>
        <v>Муниципальная программа «Развитие внутреннего и въездного туризма в г.Череповце на 2014-2022 годы»</v>
      </c>
      <c r="B274" s="88">
        <v>801</v>
      </c>
      <c r="C274" s="8" t="s">
        <v>237</v>
      </c>
      <c r="D274" s="8" t="s">
        <v>217</v>
      </c>
      <c r="E274" s="88" t="s">
        <v>1</v>
      </c>
      <c r="F274" s="88"/>
      <c r="G274" s="94">
        <f aca="true" t="shared" si="47" ref="G274:J277">G275</f>
        <v>0</v>
      </c>
      <c r="H274" s="94">
        <f t="shared" si="47"/>
        <v>0</v>
      </c>
      <c r="I274" s="94">
        <f t="shared" si="41"/>
        <v>0</v>
      </c>
      <c r="J274" s="94">
        <f t="shared" si="47"/>
        <v>0</v>
      </c>
      <c r="K274" s="79">
        <f t="shared" si="42"/>
        <v>0</v>
      </c>
    </row>
    <row r="275" spans="1:11" s="91" customFormat="1" ht="33" hidden="1">
      <c r="A275" s="41" t="str">
        <f ca="1">IF(ISERROR(MATCH(E275,Код_КЦСР,0)),"",INDIRECT(ADDRESS(MATCH(E275,Код_КЦСР,0)+1,2,,,"КЦСР")))</f>
        <v>Продвижение городского туристского продукта на российском и международном рынках</v>
      </c>
      <c r="B275" s="88">
        <v>801</v>
      </c>
      <c r="C275" s="8" t="s">
        <v>237</v>
      </c>
      <c r="D275" s="8" t="s">
        <v>217</v>
      </c>
      <c r="E275" s="88" t="s">
        <v>3</v>
      </c>
      <c r="F275" s="88"/>
      <c r="G275" s="94">
        <f t="shared" si="47"/>
        <v>0</v>
      </c>
      <c r="H275" s="94">
        <f t="shared" si="47"/>
        <v>0</v>
      </c>
      <c r="I275" s="94">
        <f t="shared" si="41"/>
        <v>0</v>
      </c>
      <c r="J275" s="94">
        <f t="shared" si="47"/>
        <v>0</v>
      </c>
      <c r="K275" s="79">
        <f t="shared" si="42"/>
        <v>0</v>
      </c>
    </row>
    <row r="276" spans="1:11" s="91" customFormat="1" ht="12.75" hidden="1">
      <c r="A276" s="41" t="str">
        <f ca="1">IF(ISERROR(MATCH(F276,Код_КВР,0)),"",INDIRECT(ADDRESS(MATCH(F276,Код_КВР,0)+1,2,,,"КВР")))</f>
        <v>Закупка товаров, работ и услуг для муниципальных нужд</v>
      </c>
      <c r="B276" s="88">
        <v>801</v>
      </c>
      <c r="C276" s="8" t="s">
        <v>237</v>
      </c>
      <c r="D276" s="8" t="s">
        <v>217</v>
      </c>
      <c r="E276" s="88" t="s">
        <v>3</v>
      </c>
      <c r="F276" s="88">
        <v>200</v>
      </c>
      <c r="G276" s="94">
        <f t="shared" si="47"/>
        <v>0</v>
      </c>
      <c r="H276" s="94">
        <f t="shared" si="47"/>
        <v>0</v>
      </c>
      <c r="I276" s="94">
        <f t="shared" si="41"/>
        <v>0</v>
      </c>
      <c r="J276" s="94">
        <f t="shared" si="47"/>
        <v>0</v>
      </c>
      <c r="K276" s="79">
        <f t="shared" si="42"/>
        <v>0</v>
      </c>
    </row>
    <row r="277" spans="1:11" s="91" customFormat="1" ht="33" hidden="1">
      <c r="A277" s="41" t="str">
        <f ca="1">IF(ISERROR(MATCH(F277,Код_КВР,0)),"",INDIRECT(ADDRESS(MATCH(F277,Код_КВР,0)+1,2,,,"КВР")))</f>
        <v>Иные закупки товаров, работ и услуг для обеспечения муниципальных нужд</v>
      </c>
      <c r="B277" s="88">
        <v>801</v>
      </c>
      <c r="C277" s="8" t="s">
        <v>237</v>
      </c>
      <c r="D277" s="8" t="s">
        <v>217</v>
      </c>
      <c r="E277" s="88" t="s">
        <v>3</v>
      </c>
      <c r="F277" s="88">
        <v>240</v>
      </c>
      <c r="G277" s="94">
        <f t="shared" si="47"/>
        <v>0</v>
      </c>
      <c r="H277" s="94">
        <f t="shared" si="47"/>
        <v>0</v>
      </c>
      <c r="I277" s="94">
        <f t="shared" si="41"/>
        <v>0</v>
      </c>
      <c r="J277" s="94">
        <f t="shared" si="47"/>
        <v>0</v>
      </c>
      <c r="K277" s="79">
        <f t="shared" si="42"/>
        <v>0</v>
      </c>
    </row>
    <row r="278" spans="1:11" s="91" customFormat="1" ht="33" hidden="1">
      <c r="A278" s="41" t="str">
        <f ca="1">IF(ISERROR(MATCH(F278,Код_КВР,0)),"",INDIRECT(ADDRESS(MATCH(F278,Код_КВР,0)+1,2,,,"КВР")))</f>
        <v xml:space="preserve">Прочая закупка товаров, работ и услуг для обеспечения муниципальных нужд         </v>
      </c>
      <c r="B278" s="88">
        <v>801</v>
      </c>
      <c r="C278" s="8" t="s">
        <v>237</v>
      </c>
      <c r="D278" s="8" t="s">
        <v>217</v>
      </c>
      <c r="E278" s="88" t="s">
        <v>3</v>
      </c>
      <c r="F278" s="88">
        <v>244</v>
      </c>
      <c r="G278" s="94"/>
      <c r="H278" s="94"/>
      <c r="I278" s="94">
        <f t="shared" si="41"/>
        <v>0</v>
      </c>
      <c r="J278" s="94"/>
      <c r="K278" s="79">
        <f t="shared" si="42"/>
        <v>0</v>
      </c>
    </row>
    <row r="279" spans="1:11" s="91" customFormat="1" ht="12.75">
      <c r="A279" s="41" t="str">
        <f ca="1">IF(ISERROR(MATCH(C279,Код_Раздел,0)),"",INDIRECT(ADDRESS(MATCH(C279,Код_Раздел,0)+1,2,,,"Раздел")))</f>
        <v>Образование</v>
      </c>
      <c r="B279" s="88">
        <v>801</v>
      </c>
      <c r="C279" s="8" t="s">
        <v>216</v>
      </c>
      <c r="D279" s="8"/>
      <c r="E279" s="88"/>
      <c r="F279" s="88"/>
      <c r="G279" s="94">
        <f>G280</f>
        <v>8002.7</v>
      </c>
      <c r="H279" s="94">
        <f>H280</f>
        <v>0</v>
      </c>
      <c r="I279" s="94">
        <f t="shared" si="41"/>
        <v>8002.7</v>
      </c>
      <c r="J279" s="94">
        <f>J280</f>
        <v>0</v>
      </c>
      <c r="K279" s="79">
        <f t="shared" si="42"/>
        <v>8002.7</v>
      </c>
    </row>
    <row r="280" spans="1:11" s="91" customFormat="1" ht="12.75">
      <c r="A280" s="10" t="s">
        <v>220</v>
      </c>
      <c r="B280" s="88">
        <v>801</v>
      </c>
      <c r="C280" s="8" t="s">
        <v>216</v>
      </c>
      <c r="D280" s="8" t="s">
        <v>216</v>
      </c>
      <c r="E280" s="88"/>
      <c r="F280" s="88"/>
      <c r="G280" s="94">
        <f>G281+G290</f>
        <v>8002.7</v>
      </c>
      <c r="H280" s="94">
        <f>H281+H290</f>
        <v>0</v>
      </c>
      <c r="I280" s="94">
        <f t="shared" si="41"/>
        <v>8002.7</v>
      </c>
      <c r="J280" s="94">
        <f>J281+J290</f>
        <v>0</v>
      </c>
      <c r="K280" s="79">
        <f t="shared" si="42"/>
        <v>8002.7</v>
      </c>
    </row>
    <row r="281" spans="1:11" s="91" customFormat="1" ht="33">
      <c r="A281" s="41" t="str">
        <f ca="1">IF(ISERROR(MATCH(E281,Код_КЦСР,0)),"",INDIRECT(ADDRESS(MATCH(E281,Код_КЦСР,0)+1,2,,,"КЦСР")))</f>
        <v>Муниципальная программа «Развитие молодежной политики» на 2013-2018 годы</v>
      </c>
      <c r="B281" s="88">
        <v>801</v>
      </c>
      <c r="C281" s="8" t="s">
        <v>216</v>
      </c>
      <c r="D281" s="8" t="s">
        <v>216</v>
      </c>
      <c r="E281" s="88" t="s">
        <v>597</v>
      </c>
      <c r="F281" s="88"/>
      <c r="G281" s="94">
        <f>G282+G286</f>
        <v>7672.7</v>
      </c>
      <c r="H281" s="94">
        <f>H282+H286</f>
        <v>0</v>
      </c>
      <c r="I281" s="94">
        <f t="shared" si="41"/>
        <v>7672.7</v>
      </c>
      <c r="J281" s="94">
        <f>J282+J286</f>
        <v>0</v>
      </c>
      <c r="K281" s="79">
        <f t="shared" si="42"/>
        <v>7672.7</v>
      </c>
    </row>
    <row r="282" spans="1:11" s="91" customFormat="1" ht="49.5">
      <c r="A282" s="41" t="str">
        <f ca="1">IF(ISERROR(MATCH(E282,Код_КЦСР,0)),"",INDIRECT(ADDRESS(MATCH(E282,Код_КЦСР,0)+1,2,,,"КЦСР")))</f>
        <v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города.</v>
      </c>
      <c r="B282" s="88">
        <v>801</v>
      </c>
      <c r="C282" s="8" t="s">
        <v>216</v>
      </c>
      <c r="D282" s="8" t="s">
        <v>216</v>
      </c>
      <c r="E282" s="88" t="s">
        <v>601</v>
      </c>
      <c r="F282" s="88"/>
      <c r="G282" s="94">
        <f aca="true" t="shared" si="48" ref="G282:J284">G283</f>
        <v>844.8</v>
      </c>
      <c r="H282" s="94">
        <f t="shared" si="48"/>
        <v>0</v>
      </c>
      <c r="I282" s="94">
        <f t="shared" si="41"/>
        <v>844.8</v>
      </c>
      <c r="J282" s="94">
        <f t="shared" si="48"/>
        <v>0</v>
      </c>
      <c r="K282" s="79">
        <f t="shared" si="42"/>
        <v>844.8</v>
      </c>
    </row>
    <row r="283" spans="1:11" s="91" customFormat="1" ht="33">
      <c r="A283" s="41" t="str">
        <f ca="1">IF(ISERROR(MATCH(F283,Код_КВР,0)),"",INDIRECT(ADDRESS(MATCH(F283,Код_КВР,0)+1,2,,,"КВР")))</f>
        <v>Предоставление субсидий бюджетным, автономным учреждениям и иным некоммерческим организациям</v>
      </c>
      <c r="B283" s="88">
        <v>801</v>
      </c>
      <c r="C283" s="8" t="s">
        <v>216</v>
      </c>
      <c r="D283" s="8" t="s">
        <v>216</v>
      </c>
      <c r="E283" s="88" t="s">
        <v>601</v>
      </c>
      <c r="F283" s="88">
        <v>600</v>
      </c>
      <c r="G283" s="94">
        <f t="shared" si="48"/>
        <v>844.8</v>
      </c>
      <c r="H283" s="94">
        <f t="shared" si="48"/>
        <v>0</v>
      </c>
      <c r="I283" s="94">
        <f t="shared" si="41"/>
        <v>844.8</v>
      </c>
      <c r="J283" s="94">
        <f t="shared" si="48"/>
        <v>0</v>
      </c>
      <c r="K283" s="79">
        <f t="shared" si="42"/>
        <v>844.8</v>
      </c>
    </row>
    <row r="284" spans="1:11" s="91" customFormat="1" ht="12.75">
      <c r="A284" s="41" t="str">
        <f ca="1">IF(ISERROR(MATCH(F284,Код_КВР,0)),"",INDIRECT(ADDRESS(MATCH(F284,Код_КВР,0)+1,2,,,"КВР")))</f>
        <v>Субсидии бюджетным учреждениям</v>
      </c>
      <c r="B284" s="88">
        <v>801</v>
      </c>
      <c r="C284" s="8" t="s">
        <v>216</v>
      </c>
      <c r="D284" s="8" t="s">
        <v>216</v>
      </c>
      <c r="E284" s="88" t="s">
        <v>601</v>
      </c>
      <c r="F284" s="88">
        <v>610</v>
      </c>
      <c r="G284" s="94">
        <f t="shared" si="48"/>
        <v>844.8</v>
      </c>
      <c r="H284" s="94">
        <f t="shared" si="48"/>
        <v>0</v>
      </c>
      <c r="I284" s="94">
        <f t="shared" si="41"/>
        <v>844.8</v>
      </c>
      <c r="J284" s="94">
        <f t="shared" si="48"/>
        <v>0</v>
      </c>
      <c r="K284" s="79">
        <f t="shared" si="42"/>
        <v>844.8</v>
      </c>
    </row>
    <row r="285" spans="1:11" s="91" customFormat="1" ht="49.5">
      <c r="A285" s="41" t="str">
        <f ca="1">IF(ISERROR(MATCH(F285,Код_КВР,0)),"",INDIRECT(ADDRESS(MATCH(F285,Код_КВР,0)+1,2,,,"КВР")))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85" s="88">
        <v>801</v>
      </c>
      <c r="C285" s="8" t="s">
        <v>216</v>
      </c>
      <c r="D285" s="8" t="s">
        <v>216</v>
      </c>
      <c r="E285" s="88" t="s">
        <v>601</v>
      </c>
      <c r="F285" s="88">
        <v>611</v>
      </c>
      <c r="G285" s="94">
        <v>844.8</v>
      </c>
      <c r="H285" s="94"/>
      <c r="I285" s="94">
        <f t="shared" si="41"/>
        <v>844.8</v>
      </c>
      <c r="J285" s="94"/>
      <c r="K285" s="79">
        <f t="shared" si="42"/>
        <v>844.8</v>
      </c>
    </row>
    <row r="286" spans="1:11" s="91" customFormat="1" ht="49.5">
      <c r="A286" s="41" t="str">
        <f ca="1">IF(ISERROR(MATCH(E286,Код_КЦСР,0)),"",INDIRECT(ADDRESS(MATCH(E286,Код_КЦСР,0)+1,2,,,"КЦСР")))</f>
        <v>Организация и проведение мероприятий с детьми и молодежью в рамках текущей деятельности муниципального бюджетного учреждения «Череповецкий молодежный центр»</v>
      </c>
      <c r="B286" s="88">
        <v>801</v>
      </c>
      <c r="C286" s="8" t="s">
        <v>216</v>
      </c>
      <c r="D286" s="8" t="s">
        <v>216</v>
      </c>
      <c r="E286" s="88" t="s">
        <v>603</v>
      </c>
      <c r="F286" s="88"/>
      <c r="G286" s="94">
        <f aca="true" t="shared" si="49" ref="G286:J288">G287</f>
        <v>6827.9</v>
      </c>
      <c r="H286" s="94">
        <f t="shared" si="49"/>
        <v>0</v>
      </c>
      <c r="I286" s="94">
        <f t="shared" si="41"/>
        <v>6827.9</v>
      </c>
      <c r="J286" s="94">
        <f t="shared" si="49"/>
        <v>0</v>
      </c>
      <c r="K286" s="79">
        <f t="shared" si="42"/>
        <v>6827.9</v>
      </c>
    </row>
    <row r="287" spans="1:11" s="91" customFormat="1" ht="33">
      <c r="A287" s="41" t="str">
        <f ca="1">IF(ISERROR(MATCH(F287,Код_КВР,0)),"",INDIRECT(ADDRESS(MATCH(F287,Код_КВР,0)+1,2,,,"КВР")))</f>
        <v>Предоставление субсидий бюджетным, автономным учреждениям и иным некоммерческим организациям</v>
      </c>
      <c r="B287" s="88">
        <v>801</v>
      </c>
      <c r="C287" s="8" t="s">
        <v>216</v>
      </c>
      <c r="D287" s="8" t="s">
        <v>216</v>
      </c>
      <c r="E287" s="88" t="s">
        <v>603</v>
      </c>
      <c r="F287" s="88">
        <v>600</v>
      </c>
      <c r="G287" s="94">
        <f t="shared" si="49"/>
        <v>6827.9</v>
      </c>
      <c r="H287" s="94">
        <f t="shared" si="49"/>
        <v>0</v>
      </c>
      <c r="I287" s="94">
        <f t="shared" si="41"/>
        <v>6827.9</v>
      </c>
      <c r="J287" s="94">
        <f t="shared" si="49"/>
        <v>0</v>
      </c>
      <c r="K287" s="79">
        <f t="shared" si="42"/>
        <v>6827.9</v>
      </c>
    </row>
    <row r="288" spans="1:11" s="91" customFormat="1" ht="12.75">
      <c r="A288" s="41" t="str">
        <f ca="1">IF(ISERROR(MATCH(F288,Код_КВР,0)),"",INDIRECT(ADDRESS(MATCH(F288,Код_КВР,0)+1,2,,,"КВР")))</f>
        <v>Субсидии бюджетным учреждениям</v>
      </c>
      <c r="B288" s="88">
        <v>801</v>
      </c>
      <c r="C288" s="8" t="s">
        <v>216</v>
      </c>
      <c r="D288" s="8" t="s">
        <v>216</v>
      </c>
      <c r="E288" s="88" t="s">
        <v>603</v>
      </c>
      <c r="F288" s="88">
        <v>610</v>
      </c>
      <c r="G288" s="94">
        <f t="shared" si="49"/>
        <v>6827.9</v>
      </c>
      <c r="H288" s="94">
        <f t="shared" si="49"/>
        <v>0</v>
      </c>
      <c r="I288" s="94">
        <f t="shared" si="41"/>
        <v>6827.9</v>
      </c>
      <c r="J288" s="94">
        <f t="shared" si="49"/>
        <v>0</v>
      </c>
      <c r="K288" s="79">
        <f t="shared" si="42"/>
        <v>6827.9</v>
      </c>
    </row>
    <row r="289" spans="1:11" s="91" customFormat="1" ht="49.5">
      <c r="A289" s="41" t="str">
        <f ca="1">IF(ISERROR(MATCH(F289,Код_КВР,0)),"",INDIRECT(ADDRESS(MATCH(F289,Код_КВР,0)+1,2,,,"КВР")))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89" s="88">
        <v>801</v>
      </c>
      <c r="C289" s="8" t="s">
        <v>216</v>
      </c>
      <c r="D289" s="8" t="s">
        <v>216</v>
      </c>
      <c r="E289" s="88" t="s">
        <v>603</v>
      </c>
      <c r="F289" s="88">
        <v>611</v>
      </c>
      <c r="G289" s="94">
        <f>5894.2+933.7</f>
        <v>6827.9</v>
      </c>
      <c r="H289" s="94"/>
      <c r="I289" s="94">
        <f t="shared" si="41"/>
        <v>6827.9</v>
      </c>
      <c r="J289" s="94"/>
      <c r="K289" s="79">
        <f t="shared" si="42"/>
        <v>6827.9</v>
      </c>
    </row>
    <row r="290" spans="1:11" ht="12.75">
      <c r="A290" s="41" t="str">
        <f ca="1">IF(ISERROR(MATCH(E290,Код_КЦСР,0)),"",INDIRECT(ADDRESS(MATCH(E290,Код_КЦСР,0)+1,2,,,"КЦСР")))</f>
        <v>Муниципальная программа «Здоровый город» на 2014-2022 годы</v>
      </c>
      <c r="B290" s="88">
        <v>801</v>
      </c>
      <c r="C290" s="8" t="s">
        <v>216</v>
      </c>
      <c r="D290" s="8" t="s">
        <v>216</v>
      </c>
      <c r="E290" s="88" t="s">
        <v>605</v>
      </c>
      <c r="F290" s="88"/>
      <c r="G290" s="94">
        <f>G291+G295+G299</f>
        <v>330</v>
      </c>
      <c r="H290" s="94">
        <f>H291+H295+H299</f>
        <v>0</v>
      </c>
      <c r="I290" s="94">
        <f t="shared" si="41"/>
        <v>330</v>
      </c>
      <c r="J290" s="94">
        <f>J291+J295+J299</f>
        <v>0</v>
      </c>
      <c r="K290" s="79">
        <f t="shared" si="42"/>
        <v>330</v>
      </c>
    </row>
    <row r="291" spans="1:11" ht="12.75" hidden="1">
      <c r="A291" s="41" t="str">
        <f ca="1">IF(ISERROR(MATCH(E291,Код_КЦСР,0)),"",INDIRECT(ADDRESS(MATCH(E291,Код_КЦСР,0)+1,2,,,"КЦСР")))</f>
        <v>Организационно-методическое обеспечение Программы</v>
      </c>
      <c r="B291" s="88">
        <v>801</v>
      </c>
      <c r="C291" s="8" t="s">
        <v>216</v>
      </c>
      <c r="D291" s="8" t="s">
        <v>216</v>
      </c>
      <c r="E291" s="88" t="s">
        <v>607</v>
      </c>
      <c r="F291" s="88"/>
      <c r="G291" s="94">
        <f aca="true" t="shared" si="50" ref="G291:J293">G292</f>
        <v>0</v>
      </c>
      <c r="H291" s="94">
        <f t="shared" si="50"/>
        <v>0</v>
      </c>
      <c r="I291" s="94">
        <f t="shared" si="41"/>
        <v>0</v>
      </c>
      <c r="J291" s="94">
        <f t="shared" si="50"/>
        <v>0</v>
      </c>
      <c r="K291" s="79">
        <f t="shared" si="42"/>
        <v>0</v>
      </c>
    </row>
    <row r="292" spans="1:11" ht="33" hidden="1">
      <c r="A292" s="41" t="str">
        <f ca="1">IF(ISERROR(MATCH(F292,Код_КВР,0)),"",INDIRECT(ADDRESS(MATCH(F292,Код_КВР,0)+1,2,,,"КВР")))</f>
        <v>Предоставление субсидий бюджетным, автономным учреждениям и иным некоммерческим организациям</v>
      </c>
      <c r="B292" s="88">
        <v>801</v>
      </c>
      <c r="C292" s="8" t="s">
        <v>216</v>
      </c>
      <c r="D292" s="8" t="s">
        <v>216</v>
      </c>
      <c r="E292" s="88" t="s">
        <v>607</v>
      </c>
      <c r="F292" s="88">
        <v>600</v>
      </c>
      <c r="G292" s="94">
        <f t="shared" si="50"/>
        <v>0</v>
      </c>
      <c r="H292" s="94">
        <f t="shared" si="50"/>
        <v>0</v>
      </c>
      <c r="I292" s="94">
        <f t="shared" si="41"/>
        <v>0</v>
      </c>
      <c r="J292" s="94">
        <f t="shared" si="50"/>
        <v>0</v>
      </c>
      <c r="K292" s="79">
        <f t="shared" si="42"/>
        <v>0</v>
      </c>
    </row>
    <row r="293" spans="1:11" ht="12.75" hidden="1">
      <c r="A293" s="41" t="str">
        <f ca="1">IF(ISERROR(MATCH(F293,Код_КВР,0)),"",INDIRECT(ADDRESS(MATCH(F293,Код_КВР,0)+1,2,,,"КВР")))</f>
        <v>Субсидии бюджетным учреждениям</v>
      </c>
      <c r="B293" s="88">
        <v>801</v>
      </c>
      <c r="C293" s="8" t="s">
        <v>216</v>
      </c>
      <c r="D293" s="8" t="s">
        <v>216</v>
      </c>
      <c r="E293" s="88" t="s">
        <v>607</v>
      </c>
      <c r="F293" s="88">
        <v>610</v>
      </c>
      <c r="G293" s="94">
        <f t="shared" si="50"/>
        <v>0</v>
      </c>
      <c r="H293" s="94">
        <f t="shared" si="50"/>
        <v>0</v>
      </c>
      <c r="I293" s="94">
        <f aca="true" t="shared" si="51" ref="I293:I356">G293+H293</f>
        <v>0</v>
      </c>
      <c r="J293" s="94">
        <f t="shared" si="50"/>
        <v>0</v>
      </c>
      <c r="K293" s="79">
        <f aca="true" t="shared" si="52" ref="K293:K356">I293+J293</f>
        <v>0</v>
      </c>
    </row>
    <row r="294" spans="1:11" ht="12.75" hidden="1">
      <c r="A294" s="41" t="str">
        <f ca="1">IF(ISERROR(MATCH(F294,Код_КВР,0)),"",INDIRECT(ADDRESS(MATCH(F294,Код_КВР,0)+1,2,,,"КВР")))</f>
        <v>Субсидии бюджетным учреждениям на иные цели</v>
      </c>
      <c r="B294" s="88">
        <v>801</v>
      </c>
      <c r="C294" s="8" t="s">
        <v>216</v>
      </c>
      <c r="D294" s="8" t="s">
        <v>216</v>
      </c>
      <c r="E294" s="88" t="s">
        <v>607</v>
      </c>
      <c r="F294" s="88">
        <v>612</v>
      </c>
      <c r="G294" s="94"/>
      <c r="H294" s="94"/>
      <c r="I294" s="94">
        <f t="shared" si="51"/>
        <v>0</v>
      </c>
      <c r="J294" s="94"/>
      <c r="K294" s="79">
        <f t="shared" si="52"/>
        <v>0</v>
      </c>
    </row>
    <row r="295" spans="1:11" ht="12.75">
      <c r="A295" s="41" t="str">
        <f ca="1">IF(ISERROR(MATCH(E295,Код_КЦСР,0)),"",INDIRECT(ADDRESS(MATCH(E295,Код_КЦСР,0)+1,2,,,"КЦСР")))</f>
        <v>Пропаганда здорового образа жизни</v>
      </c>
      <c r="B295" s="88">
        <v>801</v>
      </c>
      <c r="C295" s="8" t="s">
        <v>216</v>
      </c>
      <c r="D295" s="8" t="s">
        <v>216</v>
      </c>
      <c r="E295" s="88" t="s">
        <v>610</v>
      </c>
      <c r="F295" s="88"/>
      <c r="G295" s="94">
        <f aca="true" t="shared" si="53" ref="G295:J297">G296</f>
        <v>330</v>
      </c>
      <c r="H295" s="94">
        <f t="shared" si="53"/>
        <v>0</v>
      </c>
      <c r="I295" s="94">
        <f t="shared" si="51"/>
        <v>330</v>
      </c>
      <c r="J295" s="94">
        <f t="shared" si="53"/>
        <v>0</v>
      </c>
      <c r="K295" s="79">
        <f t="shared" si="52"/>
        <v>330</v>
      </c>
    </row>
    <row r="296" spans="1:11" ht="33">
      <c r="A296" s="41" t="str">
        <f ca="1">IF(ISERROR(MATCH(F296,Код_КВР,0)),"",INDIRECT(ADDRESS(MATCH(F296,Код_КВР,0)+1,2,,,"КВР")))</f>
        <v>Предоставление субсидий бюджетным, автономным учреждениям и иным некоммерческим организациям</v>
      </c>
      <c r="B296" s="88">
        <v>801</v>
      </c>
      <c r="C296" s="8" t="s">
        <v>216</v>
      </c>
      <c r="D296" s="8" t="s">
        <v>216</v>
      </c>
      <c r="E296" s="88" t="s">
        <v>610</v>
      </c>
      <c r="F296" s="88">
        <v>600</v>
      </c>
      <c r="G296" s="94">
        <f t="shared" si="53"/>
        <v>330</v>
      </c>
      <c r="H296" s="94">
        <f t="shared" si="53"/>
        <v>0</v>
      </c>
      <c r="I296" s="94">
        <f t="shared" si="51"/>
        <v>330</v>
      </c>
      <c r="J296" s="94">
        <f t="shared" si="53"/>
        <v>0</v>
      </c>
      <c r="K296" s="79">
        <f t="shared" si="52"/>
        <v>330</v>
      </c>
    </row>
    <row r="297" spans="1:11" ht="12.75">
      <c r="A297" s="41" t="str">
        <f ca="1">IF(ISERROR(MATCH(F297,Код_КВР,0)),"",INDIRECT(ADDRESS(MATCH(F297,Код_КВР,0)+1,2,,,"КВР")))</f>
        <v>Субсидии бюджетным учреждениям</v>
      </c>
      <c r="B297" s="88">
        <v>801</v>
      </c>
      <c r="C297" s="8" t="s">
        <v>216</v>
      </c>
      <c r="D297" s="8" t="s">
        <v>216</v>
      </c>
      <c r="E297" s="88" t="s">
        <v>610</v>
      </c>
      <c r="F297" s="88">
        <v>610</v>
      </c>
      <c r="G297" s="94">
        <f t="shared" si="53"/>
        <v>330</v>
      </c>
      <c r="H297" s="94">
        <f t="shared" si="53"/>
        <v>0</v>
      </c>
      <c r="I297" s="94">
        <f t="shared" si="51"/>
        <v>330</v>
      </c>
      <c r="J297" s="94">
        <f t="shared" si="53"/>
        <v>0</v>
      </c>
      <c r="K297" s="79">
        <f t="shared" si="52"/>
        <v>330</v>
      </c>
    </row>
    <row r="298" spans="1:11" ht="12.75">
      <c r="A298" s="41" t="str">
        <f ca="1">IF(ISERROR(MATCH(F298,Код_КВР,0)),"",INDIRECT(ADDRESS(MATCH(F298,Код_КВР,0)+1,2,,,"КВР")))</f>
        <v>Субсидии бюджетным учреждениям на иные цели</v>
      </c>
      <c r="B298" s="88">
        <v>801</v>
      </c>
      <c r="C298" s="8" t="s">
        <v>216</v>
      </c>
      <c r="D298" s="8" t="s">
        <v>216</v>
      </c>
      <c r="E298" s="88" t="s">
        <v>610</v>
      </c>
      <c r="F298" s="88">
        <v>612</v>
      </c>
      <c r="G298" s="94">
        <v>330</v>
      </c>
      <c r="H298" s="79"/>
      <c r="I298" s="94">
        <f t="shared" si="51"/>
        <v>330</v>
      </c>
      <c r="J298" s="79"/>
      <c r="K298" s="79">
        <f t="shared" si="52"/>
        <v>330</v>
      </c>
    </row>
    <row r="299" spans="1:11" ht="12.75" hidden="1">
      <c r="A299" s="41" t="str">
        <f ca="1">IF(ISERROR(MATCH(E299,Код_КЦСР,0)),"",INDIRECT(ADDRESS(MATCH(E299,Код_КЦСР,0)+1,2,,,"КЦСР")))</f>
        <v>Адаптация горожан с ограниченными возможностями</v>
      </c>
      <c r="B299" s="88">
        <v>801</v>
      </c>
      <c r="C299" s="8" t="s">
        <v>216</v>
      </c>
      <c r="D299" s="8" t="s">
        <v>216</v>
      </c>
      <c r="E299" s="88" t="s">
        <v>612</v>
      </c>
      <c r="F299" s="88"/>
      <c r="G299" s="94">
        <f>G300</f>
        <v>0</v>
      </c>
      <c r="H299" s="79"/>
      <c r="I299" s="94">
        <f t="shared" si="51"/>
        <v>0</v>
      </c>
      <c r="J299" s="79"/>
      <c r="K299" s="79">
        <f t="shared" si="52"/>
        <v>0</v>
      </c>
    </row>
    <row r="300" spans="1:11" ht="33" hidden="1">
      <c r="A300" s="41" t="str">
        <f ca="1">IF(ISERROR(MATCH(F300,Код_КВР,0)),"",INDIRECT(ADDRESS(MATCH(F300,Код_КВР,0)+1,2,,,"КВР")))</f>
        <v>Предоставление субсидий бюджетным, автономным учреждениям и иным некоммерческим организациям</v>
      </c>
      <c r="B300" s="88">
        <v>801</v>
      </c>
      <c r="C300" s="8" t="s">
        <v>216</v>
      </c>
      <c r="D300" s="8" t="s">
        <v>216</v>
      </c>
      <c r="E300" s="88" t="s">
        <v>612</v>
      </c>
      <c r="F300" s="88">
        <v>600</v>
      </c>
      <c r="G300" s="94">
        <f>G301</f>
        <v>0</v>
      </c>
      <c r="H300" s="79"/>
      <c r="I300" s="94">
        <f t="shared" si="51"/>
        <v>0</v>
      </c>
      <c r="J300" s="79"/>
      <c r="K300" s="79">
        <f t="shared" si="52"/>
        <v>0</v>
      </c>
    </row>
    <row r="301" spans="1:11" ht="12.75" hidden="1">
      <c r="A301" s="41" t="str">
        <f ca="1">IF(ISERROR(MATCH(F301,Код_КВР,0)),"",INDIRECT(ADDRESS(MATCH(F301,Код_КВР,0)+1,2,,,"КВР")))</f>
        <v>Субсидии бюджетным учреждениям</v>
      </c>
      <c r="B301" s="88">
        <v>801</v>
      </c>
      <c r="C301" s="8" t="s">
        <v>216</v>
      </c>
      <c r="D301" s="8" t="s">
        <v>216</v>
      </c>
      <c r="E301" s="88" t="s">
        <v>612</v>
      </c>
      <c r="F301" s="88">
        <v>610</v>
      </c>
      <c r="G301" s="94">
        <f>G302</f>
        <v>0</v>
      </c>
      <c r="H301" s="79"/>
      <c r="I301" s="94">
        <f t="shared" si="51"/>
        <v>0</v>
      </c>
      <c r="J301" s="79"/>
      <c r="K301" s="79">
        <f t="shared" si="52"/>
        <v>0</v>
      </c>
    </row>
    <row r="302" spans="1:11" ht="12.75" hidden="1">
      <c r="A302" s="41" t="str">
        <f ca="1">IF(ISERROR(MATCH(F302,Код_КВР,0)),"",INDIRECT(ADDRESS(MATCH(F302,Код_КВР,0)+1,2,,,"КВР")))</f>
        <v>Субсидии бюджетным учреждениям на иные цели</v>
      </c>
      <c r="B302" s="88">
        <v>801</v>
      </c>
      <c r="C302" s="8" t="s">
        <v>216</v>
      </c>
      <c r="D302" s="8" t="s">
        <v>216</v>
      </c>
      <c r="E302" s="88" t="s">
        <v>612</v>
      </c>
      <c r="F302" s="88">
        <v>612</v>
      </c>
      <c r="G302" s="94"/>
      <c r="H302" s="79"/>
      <c r="I302" s="94">
        <f t="shared" si="51"/>
        <v>0</v>
      </c>
      <c r="J302" s="79"/>
      <c r="K302" s="79">
        <f t="shared" si="52"/>
        <v>0</v>
      </c>
    </row>
    <row r="303" spans="1:11" ht="12.75">
      <c r="A303" s="41" t="str">
        <f ca="1">IF(ISERROR(MATCH(C303,Код_Раздел,0)),"",INDIRECT(ADDRESS(MATCH(C303,Код_Раздел,0)+1,2,,,"Раздел")))</f>
        <v>Социальная политика</v>
      </c>
      <c r="B303" s="88">
        <v>801</v>
      </c>
      <c r="C303" s="8" t="s">
        <v>209</v>
      </c>
      <c r="D303" s="8"/>
      <c r="E303" s="88"/>
      <c r="F303" s="88"/>
      <c r="G303" s="94">
        <f>G304+G310</f>
        <v>34846.8</v>
      </c>
      <c r="H303" s="94">
        <f>H304+H310</f>
        <v>0</v>
      </c>
      <c r="I303" s="94">
        <f t="shared" si="51"/>
        <v>34846.8</v>
      </c>
      <c r="J303" s="94">
        <f>J304+J310</f>
        <v>0</v>
      </c>
      <c r="K303" s="79">
        <f t="shared" si="52"/>
        <v>34846.8</v>
      </c>
    </row>
    <row r="304" spans="1:11" ht="12.75">
      <c r="A304" s="10" t="s">
        <v>206</v>
      </c>
      <c r="B304" s="88">
        <v>801</v>
      </c>
      <c r="C304" s="8" t="s">
        <v>209</v>
      </c>
      <c r="D304" s="8" t="s">
        <v>234</v>
      </c>
      <c r="E304" s="88"/>
      <c r="F304" s="88"/>
      <c r="G304" s="94">
        <f aca="true" t="shared" si="54" ref="G304:J308">G305</f>
        <v>13440</v>
      </c>
      <c r="H304" s="94">
        <f t="shared" si="54"/>
        <v>0</v>
      </c>
      <c r="I304" s="94">
        <f t="shared" si="51"/>
        <v>13440</v>
      </c>
      <c r="J304" s="94">
        <f t="shared" si="54"/>
        <v>0</v>
      </c>
      <c r="K304" s="79">
        <f t="shared" si="52"/>
        <v>13440</v>
      </c>
    </row>
    <row r="305" spans="1:11" ht="33">
      <c r="A305" s="41" t="str">
        <f ca="1">IF(ISERROR(MATCH(E305,Код_КЦСР,0)),"",INDIRECT(ADDRESS(MATCH(E305,Код_КЦСР,0)+1,2,,,"КЦСР")))</f>
        <v>Муниципальная программа «Совершенствование муниципального управления в городе Череповце» на 2014-2018 годы</v>
      </c>
      <c r="B305" s="88">
        <v>801</v>
      </c>
      <c r="C305" s="8" t="s">
        <v>209</v>
      </c>
      <c r="D305" s="8" t="s">
        <v>234</v>
      </c>
      <c r="E305" s="88" t="s">
        <v>138</v>
      </c>
      <c r="F305" s="88"/>
      <c r="G305" s="94">
        <f t="shared" si="54"/>
        <v>13440</v>
      </c>
      <c r="H305" s="94">
        <f t="shared" si="54"/>
        <v>0</v>
      </c>
      <c r="I305" s="94">
        <f t="shared" si="51"/>
        <v>13440</v>
      </c>
      <c r="J305" s="94">
        <f t="shared" si="54"/>
        <v>0</v>
      </c>
      <c r="K305" s="79">
        <f t="shared" si="52"/>
        <v>13440</v>
      </c>
    </row>
    <row r="306" spans="1:11" ht="12.75">
      <c r="A306" s="41" t="str">
        <f ca="1">IF(ISERROR(MATCH(E306,Код_КЦСР,0)),"",INDIRECT(ADDRESS(MATCH(E306,Код_КЦСР,0)+1,2,,,"КЦСР")))</f>
        <v>Развитие муниципальной службы в мэрии города Череповца</v>
      </c>
      <c r="B306" s="88">
        <v>801</v>
      </c>
      <c r="C306" s="8" t="s">
        <v>209</v>
      </c>
      <c r="D306" s="8" t="s">
        <v>234</v>
      </c>
      <c r="E306" s="88" t="s">
        <v>145</v>
      </c>
      <c r="F306" s="88"/>
      <c r="G306" s="94">
        <f t="shared" si="54"/>
        <v>13440</v>
      </c>
      <c r="H306" s="94">
        <f t="shared" si="54"/>
        <v>0</v>
      </c>
      <c r="I306" s="94">
        <f t="shared" si="51"/>
        <v>13440</v>
      </c>
      <c r="J306" s="94">
        <f t="shared" si="54"/>
        <v>0</v>
      </c>
      <c r="K306" s="79">
        <f t="shared" si="52"/>
        <v>13440</v>
      </c>
    </row>
    <row r="307" spans="1:11" ht="12.75">
      <c r="A307" s="41" t="str">
        <f ca="1">IF(ISERROR(MATCH(E307,Код_КЦСР,0)),"",INDIRECT(ADDRESS(MATCH(E307,Код_КЦСР,0)+1,2,,,"КЦСР")))</f>
        <v>Повышение престижа муниципальной службы в городе</v>
      </c>
      <c r="B307" s="88">
        <v>801</v>
      </c>
      <c r="C307" s="8" t="s">
        <v>209</v>
      </c>
      <c r="D307" s="8" t="s">
        <v>234</v>
      </c>
      <c r="E307" s="88" t="s">
        <v>149</v>
      </c>
      <c r="F307" s="88"/>
      <c r="G307" s="94">
        <f t="shared" si="54"/>
        <v>13440</v>
      </c>
      <c r="H307" s="94">
        <f t="shared" si="54"/>
        <v>0</v>
      </c>
      <c r="I307" s="94">
        <f t="shared" si="51"/>
        <v>13440</v>
      </c>
      <c r="J307" s="94">
        <f t="shared" si="54"/>
        <v>0</v>
      </c>
      <c r="K307" s="79">
        <f t="shared" si="52"/>
        <v>13440</v>
      </c>
    </row>
    <row r="308" spans="1:11" ht="12.75">
      <c r="A308" s="41" t="str">
        <f ca="1">IF(ISERROR(MATCH(F308,Код_КВР,0)),"",INDIRECT(ADDRESS(MATCH(F308,Код_КВР,0)+1,2,,,"КВР")))</f>
        <v>Социальное обеспечение и иные выплаты населению</v>
      </c>
      <c r="B308" s="88">
        <v>801</v>
      </c>
      <c r="C308" s="8" t="s">
        <v>209</v>
      </c>
      <c r="D308" s="8" t="s">
        <v>234</v>
      </c>
      <c r="E308" s="88" t="s">
        <v>149</v>
      </c>
      <c r="F308" s="88">
        <v>300</v>
      </c>
      <c r="G308" s="94">
        <f t="shared" si="54"/>
        <v>13440</v>
      </c>
      <c r="H308" s="94">
        <f t="shared" si="54"/>
        <v>0</v>
      </c>
      <c r="I308" s="94">
        <f t="shared" si="51"/>
        <v>13440</v>
      </c>
      <c r="J308" s="94">
        <f t="shared" si="54"/>
        <v>0</v>
      </c>
      <c r="K308" s="79">
        <f t="shared" si="52"/>
        <v>13440</v>
      </c>
    </row>
    <row r="309" spans="1:11" ht="12.75">
      <c r="A309" s="41" t="str">
        <f ca="1">IF(ISERROR(MATCH(F309,Код_КВР,0)),"",INDIRECT(ADDRESS(MATCH(F309,Код_КВР,0)+1,2,,,"КВР")))</f>
        <v>Иные выплаты населению</v>
      </c>
      <c r="B309" s="88">
        <v>801</v>
      </c>
      <c r="C309" s="8" t="s">
        <v>209</v>
      </c>
      <c r="D309" s="8" t="s">
        <v>234</v>
      </c>
      <c r="E309" s="88" t="s">
        <v>149</v>
      </c>
      <c r="F309" s="88">
        <v>360</v>
      </c>
      <c r="G309" s="94">
        <v>13440</v>
      </c>
      <c r="H309" s="79"/>
      <c r="I309" s="94">
        <f t="shared" si="51"/>
        <v>13440</v>
      </c>
      <c r="J309" s="79"/>
      <c r="K309" s="79">
        <f t="shared" si="52"/>
        <v>13440</v>
      </c>
    </row>
    <row r="310" spans="1:11" ht="12.75">
      <c r="A310" s="10" t="s">
        <v>200</v>
      </c>
      <c r="B310" s="88">
        <v>801</v>
      </c>
      <c r="C310" s="8" t="s">
        <v>209</v>
      </c>
      <c r="D310" s="8" t="s">
        <v>236</v>
      </c>
      <c r="E310" s="88"/>
      <c r="F310" s="88"/>
      <c r="G310" s="94">
        <f>G311+G330</f>
        <v>21406.8</v>
      </c>
      <c r="H310" s="94">
        <f>H311+H330</f>
        <v>0</v>
      </c>
      <c r="I310" s="94">
        <f t="shared" si="51"/>
        <v>21406.8</v>
      </c>
      <c r="J310" s="94">
        <f>J311+J330</f>
        <v>0</v>
      </c>
      <c r="K310" s="79">
        <f t="shared" si="52"/>
        <v>21406.8</v>
      </c>
    </row>
    <row r="311" spans="1:11" ht="33">
      <c r="A311" s="41" t="str">
        <f ca="1">IF(ISERROR(MATCH(E311,Код_КЦСР,0)),"",INDIRECT(ADDRESS(MATCH(E311,Код_КЦСР,0)+1,2,,,"КЦСР")))</f>
        <v>Муниципальная программа «Обеспечение жильем отдельных категорий граждан» на 2014-2020 годы</v>
      </c>
      <c r="B311" s="88">
        <v>801</v>
      </c>
      <c r="C311" s="8" t="s">
        <v>209</v>
      </c>
      <c r="D311" s="8" t="s">
        <v>236</v>
      </c>
      <c r="E311" s="88" t="s">
        <v>31</v>
      </c>
      <c r="F311" s="88"/>
      <c r="G311" s="94">
        <f>G312+G316+G325</f>
        <v>21306.8</v>
      </c>
      <c r="H311" s="94">
        <f>H312+H316+H325</f>
        <v>0</v>
      </c>
      <c r="I311" s="94">
        <f t="shared" si="51"/>
        <v>21306.8</v>
      </c>
      <c r="J311" s="94">
        <f>J312+J316+J325</f>
        <v>0</v>
      </c>
      <c r="K311" s="79">
        <f t="shared" si="52"/>
        <v>21306.8</v>
      </c>
    </row>
    <row r="312" spans="1:11" ht="66">
      <c r="A312" s="41" t="str">
        <f ca="1">IF(ISERROR(MATCH(E312,Код_КЦСР,0)),"",INDIRECT(ADDRESS(MATCH(E312,Код_КЦСР,0)+1,2,,,"КЦСР")))</f>
        <v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v>
      </c>
      <c r="B312" s="88">
        <v>801</v>
      </c>
      <c r="C312" s="8" t="s">
        <v>209</v>
      </c>
      <c r="D312" s="8" t="s">
        <v>236</v>
      </c>
      <c r="E312" s="88" t="s">
        <v>465</v>
      </c>
      <c r="F312" s="88"/>
      <c r="G312" s="94">
        <f aca="true" t="shared" si="55" ref="G312:J314">G313</f>
        <v>9250.7</v>
      </c>
      <c r="H312" s="94">
        <f t="shared" si="55"/>
        <v>0</v>
      </c>
      <c r="I312" s="94">
        <f t="shared" si="51"/>
        <v>9250.7</v>
      </c>
      <c r="J312" s="94">
        <f t="shared" si="55"/>
        <v>0</v>
      </c>
      <c r="K312" s="79">
        <f t="shared" si="52"/>
        <v>9250.7</v>
      </c>
    </row>
    <row r="313" spans="1:11" ht="12.75">
      <c r="A313" s="41" t="str">
        <f ca="1">IF(ISERROR(MATCH(F313,Код_КВР,0)),"",INDIRECT(ADDRESS(MATCH(F313,Код_КВР,0)+1,2,,,"КВР")))</f>
        <v>Социальное обеспечение и иные выплаты населению</v>
      </c>
      <c r="B313" s="88">
        <v>801</v>
      </c>
      <c r="C313" s="8" t="s">
        <v>209</v>
      </c>
      <c r="D313" s="8" t="s">
        <v>236</v>
      </c>
      <c r="E313" s="88" t="s">
        <v>465</v>
      </c>
      <c r="F313" s="88">
        <v>300</v>
      </c>
      <c r="G313" s="94">
        <f t="shared" si="55"/>
        <v>9250.7</v>
      </c>
      <c r="H313" s="94">
        <f t="shared" si="55"/>
        <v>0</v>
      </c>
      <c r="I313" s="94">
        <f t="shared" si="51"/>
        <v>9250.7</v>
      </c>
      <c r="J313" s="94">
        <f t="shared" si="55"/>
        <v>0</v>
      </c>
      <c r="K313" s="79">
        <f t="shared" si="52"/>
        <v>9250.7</v>
      </c>
    </row>
    <row r="314" spans="1:11" ht="33">
      <c r="A314" s="41" t="str">
        <f ca="1">IF(ISERROR(MATCH(F314,Код_КВР,0)),"",INDIRECT(ADDRESS(MATCH(F314,Код_КВР,0)+1,2,,,"КВР")))</f>
        <v>Социальные выплаты гражданам, кроме публичных нормативных социальных выплат</v>
      </c>
      <c r="B314" s="88">
        <v>801</v>
      </c>
      <c r="C314" s="8" t="s">
        <v>209</v>
      </c>
      <c r="D314" s="8" t="s">
        <v>236</v>
      </c>
      <c r="E314" s="88" t="s">
        <v>465</v>
      </c>
      <c r="F314" s="88">
        <v>320</v>
      </c>
      <c r="G314" s="94">
        <f t="shared" si="55"/>
        <v>9250.7</v>
      </c>
      <c r="H314" s="94">
        <f t="shared" si="55"/>
        <v>0</v>
      </c>
      <c r="I314" s="94">
        <f t="shared" si="51"/>
        <v>9250.7</v>
      </c>
      <c r="J314" s="94">
        <f t="shared" si="55"/>
        <v>0</v>
      </c>
      <c r="K314" s="79">
        <f t="shared" si="52"/>
        <v>9250.7</v>
      </c>
    </row>
    <row r="315" spans="1:11" ht="12.75">
      <c r="A315" s="41" t="str">
        <f ca="1">IF(ISERROR(MATCH(F315,Код_КВР,0)),"",INDIRECT(ADDRESS(MATCH(F315,Код_КВР,0)+1,2,,,"КВР")))</f>
        <v>Субсидии гражданам на приобретение жилья</v>
      </c>
      <c r="B315" s="88">
        <v>801</v>
      </c>
      <c r="C315" s="8" t="s">
        <v>209</v>
      </c>
      <c r="D315" s="8" t="s">
        <v>236</v>
      </c>
      <c r="E315" s="88" t="s">
        <v>465</v>
      </c>
      <c r="F315" s="88">
        <v>322</v>
      </c>
      <c r="G315" s="94">
        <v>9250.7</v>
      </c>
      <c r="H315" s="79"/>
      <c r="I315" s="94">
        <f t="shared" si="51"/>
        <v>9250.7</v>
      </c>
      <c r="J315" s="79"/>
      <c r="K315" s="79">
        <f t="shared" si="52"/>
        <v>9250.7</v>
      </c>
    </row>
    <row r="316" spans="1:11" ht="12.75">
      <c r="A316" s="41" t="str">
        <f ca="1">IF(ISERROR(MATCH(E316,Код_КЦСР,0)),"",INDIRECT(ADDRESS(MATCH(E316,Код_КЦСР,0)+1,2,,,"КЦСР")))</f>
        <v>Обеспечение жильем молодых семей</v>
      </c>
      <c r="B316" s="88">
        <v>801</v>
      </c>
      <c r="C316" s="8" t="s">
        <v>209</v>
      </c>
      <c r="D316" s="8" t="s">
        <v>236</v>
      </c>
      <c r="E316" s="88" t="s">
        <v>33</v>
      </c>
      <c r="F316" s="88"/>
      <c r="G316" s="94">
        <f>G317+G321</f>
        <v>2886.3</v>
      </c>
      <c r="H316" s="94">
        <f>H317+H321</f>
        <v>0</v>
      </c>
      <c r="I316" s="94">
        <f t="shared" si="51"/>
        <v>2886.3</v>
      </c>
      <c r="J316" s="94">
        <f>J317+J321</f>
        <v>0</v>
      </c>
      <c r="K316" s="79">
        <f t="shared" si="52"/>
        <v>2886.3</v>
      </c>
    </row>
    <row r="317" spans="1:11" ht="33">
      <c r="A317" s="41" t="str">
        <f ca="1">IF(ISERROR(MATCH(E317,Код_КЦСР,0)),"",INDIRECT(ADDRESS(MATCH(E317,Код_КЦСР,0)+1,2,,,"КЦСР")))</f>
        <v>Предоставление социальных выплат на приобретение (строительство) жилья молодыми семьями</v>
      </c>
      <c r="B317" s="88">
        <v>801</v>
      </c>
      <c r="C317" s="8" t="s">
        <v>209</v>
      </c>
      <c r="D317" s="8" t="s">
        <v>236</v>
      </c>
      <c r="E317" s="88" t="s">
        <v>35</v>
      </c>
      <c r="F317" s="88"/>
      <c r="G317" s="94">
        <f aca="true" t="shared" si="56" ref="G317:J319">G318</f>
        <v>2886.3</v>
      </c>
      <c r="H317" s="94">
        <f t="shared" si="56"/>
        <v>0</v>
      </c>
      <c r="I317" s="94">
        <f t="shared" si="51"/>
        <v>2886.3</v>
      </c>
      <c r="J317" s="94">
        <f t="shared" si="56"/>
        <v>0</v>
      </c>
      <c r="K317" s="79">
        <f t="shared" si="52"/>
        <v>2886.3</v>
      </c>
    </row>
    <row r="318" spans="1:11" ht="12.75">
      <c r="A318" s="41" t="str">
        <f ca="1">IF(ISERROR(MATCH(F318,Код_КВР,0)),"",INDIRECT(ADDRESS(MATCH(F318,Код_КВР,0)+1,2,,,"КВР")))</f>
        <v>Социальное обеспечение и иные выплаты населению</v>
      </c>
      <c r="B318" s="88">
        <v>801</v>
      </c>
      <c r="C318" s="8" t="s">
        <v>209</v>
      </c>
      <c r="D318" s="8" t="s">
        <v>236</v>
      </c>
      <c r="E318" s="88" t="s">
        <v>35</v>
      </c>
      <c r="F318" s="88">
        <v>300</v>
      </c>
      <c r="G318" s="94">
        <f t="shared" si="56"/>
        <v>2886.3</v>
      </c>
      <c r="H318" s="94">
        <f t="shared" si="56"/>
        <v>0</v>
      </c>
      <c r="I318" s="94">
        <f t="shared" si="51"/>
        <v>2886.3</v>
      </c>
      <c r="J318" s="94">
        <f t="shared" si="56"/>
        <v>0</v>
      </c>
      <c r="K318" s="79">
        <f t="shared" si="52"/>
        <v>2886.3</v>
      </c>
    </row>
    <row r="319" spans="1:11" ht="33">
      <c r="A319" s="41" t="str">
        <f ca="1">IF(ISERROR(MATCH(F319,Код_КВР,0)),"",INDIRECT(ADDRESS(MATCH(F319,Код_КВР,0)+1,2,,,"КВР")))</f>
        <v>Социальные выплаты гражданам, кроме публичных нормативных социальных выплат</v>
      </c>
      <c r="B319" s="88">
        <v>801</v>
      </c>
      <c r="C319" s="8" t="s">
        <v>209</v>
      </c>
      <c r="D319" s="8" t="s">
        <v>236</v>
      </c>
      <c r="E319" s="88" t="s">
        <v>35</v>
      </c>
      <c r="F319" s="88">
        <v>320</v>
      </c>
      <c r="G319" s="94">
        <f t="shared" si="56"/>
        <v>2886.3</v>
      </c>
      <c r="H319" s="94">
        <f t="shared" si="56"/>
        <v>0</v>
      </c>
      <c r="I319" s="94">
        <f t="shared" si="51"/>
        <v>2886.3</v>
      </c>
      <c r="J319" s="94">
        <f t="shared" si="56"/>
        <v>0</v>
      </c>
      <c r="K319" s="79">
        <f t="shared" si="52"/>
        <v>2886.3</v>
      </c>
    </row>
    <row r="320" spans="1:11" ht="12.75">
      <c r="A320" s="41" t="str">
        <f ca="1">IF(ISERROR(MATCH(F320,Код_КВР,0)),"",INDIRECT(ADDRESS(MATCH(F320,Код_КВР,0)+1,2,,,"КВР")))</f>
        <v>Субсидии гражданам на приобретение жилья</v>
      </c>
      <c r="B320" s="88">
        <v>801</v>
      </c>
      <c r="C320" s="8" t="s">
        <v>209</v>
      </c>
      <c r="D320" s="8" t="s">
        <v>236</v>
      </c>
      <c r="E320" s="88" t="s">
        <v>35</v>
      </c>
      <c r="F320" s="88">
        <v>322</v>
      </c>
      <c r="G320" s="94">
        <v>2886.3</v>
      </c>
      <c r="H320" s="79"/>
      <c r="I320" s="94">
        <f t="shared" si="51"/>
        <v>2886.3</v>
      </c>
      <c r="J320" s="79"/>
      <c r="K320" s="79">
        <f t="shared" si="52"/>
        <v>2886.3</v>
      </c>
    </row>
    <row r="321" spans="1:11" ht="115.5" hidden="1">
      <c r="A321" s="41" t="str">
        <f ca="1">IF(ISERROR(MATCH(E321,Код_КЦСР,0)),"",INDIRECT(ADDRESS(MATCH(E321,Код_КЦСР,0)+1,2,,,"КЦСР")))</f>
        <v>Предоставление социальных выплат молодым семьям – участникам подпрограммы «Обеспечение жильем молодых семей» федеральной целевой программы «Жилище» на 2011-2015 годы и государственной программы «Обеспечение населения Вологодской области доступным жильем и формирование комфортной среды проживания на 2014-2020 годы» подпрограммы «Обеспечение жильем отдельных категорий граждан» за счет субсидий из областного бюджета</v>
      </c>
      <c r="B321" s="88">
        <v>801</v>
      </c>
      <c r="C321" s="8" t="s">
        <v>209</v>
      </c>
      <c r="D321" s="8" t="s">
        <v>236</v>
      </c>
      <c r="E321" s="88" t="s">
        <v>443</v>
      </c>
      <c r="F321" s="88"/>
      <c r="G321" s="94">
        <f>G322</f>
        <v>0</v>
      </c>
      <c r="H321" s="79"/>
      <c r="I321" s="94">
        <f t="shared" si="51"/>
        <v>0</v>
      </c>
      <c r="J321" s="79"/>
      <c r="K321" s="79">
        <f t="shared" si="52"/>
        <v>0</v>
      </c>
    </row>
    <row r="322" spans="1:11" ht="12.75" hidden="1">
      <c r="A322" s="41" t="str">
        <f ca="1">IF(ISERROR(MATCH(F322,Код_КВР,0)),"",INDIRECT(ADDRESS(MATCH(F322,Код_КВР,0)+1,2,,,"КВР")))</f>
        <v>Социальное обеспечение и иные выплаты населению</v>
      </c>
      <c r="B322" s="88">
        <v>801</v>
      </c>
      <c r="C322" s="8" t="s">
        <v>209</v>
      </c>
      <c r="D322" s="8" t="s">
        <v>236</v>
      </c>
      <c r="E322" s="88" t="s">
        <v>443</v>
      </c>
      <c r="F322" s="88">
        <v>300</v>
      </c>
      <c r="G322" s="94">
        <f>G323</f>
        <v>0</v>
      </c>
      <c r="H322" s="79"/>
      <c r="I322" s="94">
        <f t="shared" si="51"/>
        <v>0</v>
      </c>
      <c r="J322" s="79"/>
      <c r="K322" s="79">
        <f t="shared" si="52"/>
        <v>0</v>
      </c>
    </row>
    <row r="323" spans="1:11" ht="33" hidden="1">
      <c r="A323" s="41" t="str">
        <f ca="1">IF(ISERROR(MATCH(F323,Код_КВР,0)),"",INDIRECT(ADDRESS(MATCH(F323,Код_КВР,0)+1,2,,,"КВР")))</f>
        <v>Социальные выплаты гражданам, кроме публичных нормативных социальных выплат</v>
      </c>
      <c r="B323" s="88">
        <v>801</v>
      </c>
      <c r="C323" s="8" t="s">
        <v>209</v>
      </c>
      <c r="D323" s="8" t="s">
        <v>236</v>
      </c>
      <c r="E323" s="88" t="s">
        <v>443</v>
      </c>
      <c r="F323" s="88">
        <v>320</v>
      </c>
      <c r="G323" s="94">
        <f>G324</f>
        <v>0</v>
      </c>
      <c r="H323" s="79"/>
      <c r="I323" s="94">
        <f t="shared" si="51"/>
        <v>0</v>
      </c>
      <c r="J323" s="79"/>
      <c r="K323" s="79">
        <f t="shared" si="52"/>
        <v>0</v>
      </c>
    </row>
    <row r="324" spans="1:11" ht="12.75" hidden="1">
      <c r="A324" s="41" t="str">
        <f ca="1">IF(ISERROR(MATCH(F324,Код_КВР,0)),"",INDIRECT(ADDRESS(MATCH(F324,Код_КВР,0)+1,2,,,"КВР")))</f>
        <v>Субсидии гражданам на приобретение жилья</v>
      </c>
      <c r="B324" s="88">
        <v>801</v>
      </c>
      <c r="C324" s="8" t="s">
        <v>209</v>
      </c>
      <c r="D324" s="8" t="s">
        <v>236</v>
      </c>
      <c r="E324" s="88" t="s">
        <v>443</v>
      </c>
      <c r="F324" s="88">
        <v>322</v>
      </c>
      <c r="G324" s="94"/>
      <c r="H324" s="79"/>
      <c r="I324" s="94">
        <f t="shared" si="51"/>
        <v>0</v>
      </c>
      <c r="J324" s="79"/>
      <c r="K324" s="79">
        <f t="shared" si="52"/>
        <v>0</v>
      </c>
    </row>
    <row r="325" spans="1:11" ht="33">
      <c r="A325" s="41" t="str">
        <f ca="1">IF(ISERROR(MATCH(E325,Код_КЦСР,0)),"",INDIRECT(ADDRESS(MATCH(E325,Код_КЦСР,0)+1,2,,,"КЦСР")))</f>
        <v>Оказание социальной помощи работникам бюджетных учреждений здравоохранения при приобретении жилья по ипотечному кредиту</v>
      </c>
      <c r="B325" s="88">
        <v>801</v>
      </c>
      <c r="C325" s="8" t="s">
        <v>209</v>
      </c>
      <c r="D325" s="8" t="s">
        <v>236</v>
      </c>
      <c r="E325" s="88" t="s">
        <v>37</v>
      </c>
      <c r="F325" s="88"/>
      <c r="G325" s="94">
        <f aca="true" t="shared" si="57" ref="G325:J328">G326</f>
        <v>9169.8</v>
      </c>
      <c r="H325" s="94">
        <f t="shared" si="57"/>
        <v>0</v>
      </c>
      <c r="I325" s="94">
        <f t="shared" si="51"/>
        <v>9169.8</v>
      </c>
      <c r="J325" s="94">
        <f t="shared" si="57"/>
        <v>0</v>
      </c>
      <c r="K325" s="79">
        <f t="shared" si="52"/>
        <v>9169.8</v>
      </c>
    </row>
    <row r="326" spans="1:11" ht="33">
      <c r="A326" s="41" t="str">
        <f ca="1">IF(ISERROR(MATCH(E326,Код_КЦСР,0)),"",INDIRECT(ADDRESS(MATCH(E326,Код_КЦСР,0)+1,2,,,"КЦСР")))</f>
        <v>Предоставление единовременных и ежемесячных социальных выплат работникам бюджетных учреждений здравоохранения</v>
      </c>
      <c r="B326" s="88">
        <v>801</v>
      </c>
      <c r="C326" s="8" t="s">
        <v>209</v>
      </c>
      <c r="D326" s="8" t="s">
        <v>236</v>
      </c>
      <c r="E326" s="88" t="s">
        <v>39</v>
      </c>
      <c r="F326" s="88"/>
      <c r="G326" s="94">
        <f t="shared" si="57"/>
        <v>9169.8</v>
      </c>
      <c r="H326" s="94">
        <f t="shared" si="57"/>
        <v>0</v>
      </c>
      <c r="I326" s="94">
        <f t="shared" si="51"/>
        <v>9169.8</v>
      </c>
      <c r="J326" s="94">
        <f t="shared" si="57"/>
        <v>0</v>
      </c>
      <c r="K326" s="79">
        <f t="shared" si="52"/>
        <v>9169.8</v>
      </c>
    </row>
    <row r="327" spans="1:11" ht="12.75">
      <c r="A327" s="41" t="str">
        <f ca="1">IF(ISERROR(MATCH(F327,Код_КВР,0)),"",INDIRECT(ADDRESS(MATCH(F327,Код_КВР,0)+1,2,,,"КВР")))</f>
        <v>Социальное обеспечение и иные выплаты населению</v>
      </c>
      <c r="B327" s="88">
        <v>801</v>
      </c>
      <c r="C327" s="8" t="s">
        <v>209</v>
      </c>
      <c r="D327" s="8" t="s">
        <v>236</v>
      </c>
      <c r="E327" s="88" t="s">
        <v>39</v>
      </c>
      <c r="F327" s="88">
        <v>300</v>
      </c>
      <c r="G327" s="94">
        <f t="shared" si="57"/>
        <v>9169.8</v>
      </c>
      <c r="H327" s="94">
        <f t="shared" si="57"/>
        <v>0</v>
      </c>
      <c r="I327" s="94">
        <f t="shared" si="51"/>
        <v>9169.8</v>
      </c>
      <c r="J327" s="94">
        <f t="shared" si="57"/>
        <v>0</v>
      </c>
      <c r="K327" s="79">
        <f t="shared" si="52"/>
        <v>9169.8</v>
      </c>
    </row>
    <row r="328" spans="1:11" ht="33">
      <c r="A328" s="41" t="str">
        <f ca="1">IF(ISERROR(MATCH(F328,Код_КВР,0)),"",INDIRECT(ADDRESS(MATCH(F328,Код_КВР,0)+1,2,,,"КВР")))</f>
        <v>Социальные выплаты гражданам, кроме публичных нормативных социальных выплат</v>
      </c>
      <c r="B328" s="88">
        <v>801</v>
      </c>
      <c r="C328" s="8" t="s">
        <v>209</v>
      </c>
      <c r="D328" s="8" t="s">
        <v>236</v>
      </c>
      <c r="E328" s="88" t="s">
        <v>39</v>
      </c>
      <c r="F328" s="88">
        <v>320</v>
      </c>
      <c r="G328" s="94">
        <f t="shared" si="57"/>
        <v>9169.8</v>
      </c>
      <c r="H328" s="94">
        <f t="shared" si="57"/>
        <v>0</v>
      </c>
      <c r="I328" s="94">
        <f t="shared" si="51"/>
        <v>9169.8</v>
      </c>
      <c r="J328" s="94">
        <f t="shared" si="57"/>
        <v>0</v>
      </c>
      <c r="K328" s="79">
        <f t="shared" si="52"/>
        <v>9169.8</v>
      </c>
    </row>
    <row r="329" spans="1:11" ht="33">
      <c r="A329" s="41" t="str">
        <f ca="1">IF(ISERROR(MATCH(F329,Код_КВР,0)),"",INDIRECT(ADDRESS(MATCH(F329,Код_КВР,0)+1,2,,,"КВР")))</f>
        <v>Пособия, компенсации и иные социальные выплаты гражданам, кроме публичных нормативных обязательств</v>
      </c>
      <c r="B329" s="88">
        <v>801</v>
      </c>
      <c r="C329" s="8" t="s">
        <v>209</v>
      </c>
      <c r="D329" s="8" t="s">
        <v>236</v>
      </c>
      <c r="E329" s="88" t="s">
        <v>39</v>
      </c>
      <c r="F329" s="88">
        <v>321</v>
      </c>
      <c r="G329" s="94">
        <v>9169.8</v>
      </c>
      <c r="H329" s="79"/>
      <c r="I329" s="94">
        <f t="shared" si="51"/>
        <v>9169.8</v>
      </c>
      <c r="J329" s="79"/>
      <c r="K329" s="79">
        <f t="shared" si="52"/>
        <v>9169.8</v>
      </c>
    </row>
    <row r="330" spans="1:11" ht="33">
      <c r="A330" s="41" t="str">
        <f ca="1">IF(ISERROR(MATCH(E330,Код_КЦСР,0)),"",INDIRECT(ADDRESS(MATCH(E330,Код_КЦСР,0)+1,2,,,"КЦСР")))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330" s="88">
        <v>801</v>
      </c>
      <c r="C330" s="8" t="s">
        <v>209</v>
      </c>
      <c r="D330" s="8" t="s">
        <v>236</v>
      </c>
      <c r="E330" s="88" t="s">
        <v>171</v>
      </c>
      <c r="F330" s="88"/>
      <c r="G330" s="94">
        <f aca="true" t="shared" si="58" ref="G330:J333">G331</f>
        <v>100</v>
      </c>
      <c r="H330" s="94">
        <f t="shared" si="58"/>
        <v>0</v>
      </c>
      <c r="I330" s="94">
        <f t="shared" si="51"/>
        <v>100</v>
      </c>
      <c r="J330" s="94">
        <f t="shared" si="58"/>
        <v>0</v>
      </c>
      <c r="K330" s="79">
        <f t="shared" si="52"/>
        <v>100</v>
      </c>
    </row>
    <row r="331" spans="1:11" ht="12.75">
      <c r="A331" s="41" t="str">
        <f ca="1">IF(ISERROR(MATCH(E331,Код_КЦСР,0)),"",INDIRECT(ADDRESS(MATCH(E331,Код_КЦСР,0)+1,2,,,"КЦСР")))</f>
        <v>Профилактика преступлений и иных правонарушений в городе Череповце</v>
      </c>
      <c r="B331" s="88">
        <v>801</v>
      </c>
      <c r="C331" s="8" t="s">
        <v>209</v>
      </c>
      <c r="D331" s="8" t="s">
        <v>236</v>
      </c>
      <c r="E331" s="88" t="s">
        <v>173</v>
      </c>
      <c r="F331" s="88"/>
      <c r="G331" s="94">
        <f t="shared" si="58"/>
        <v>100</v>
      </c>
      <c r="H331" s="94">
        <f t="shared" si="58"/>
        <v>0</v>
      </c>
      <c r="I331" s="94">
        <f t="shared" si="51"/>
        <v>100</v>
      </c>
      <c r="J331" s="94">
        <f t="shared" si="58"/>
        <v>0</v>
      </c>
      <c r="K331" s="79">
        <f t="shared" si="52"/>
        <v>100</v>
      </c>
    </row>
    <row r="332" spans="1:11" ht="12.75">
      <c r="A332" s="41" t="str">
        <f ca="1">IF(ISERROR(MATCH(E332,Код_КЦСР,0)),"",INDIRECT(ADDRESS(MATCH(E332,Код_КЦСР,0)+1,2,,,"КЦСР")))</f>
        <v>Привлечение общественности к охране общественного порядка</v>
      </c>
      <c r="B332" s="88">
        <v>801</v>
      </c>
      <c r="C332" s="8" t="s">
        <v>209</v>
      </c>
      <c r="D332" s="8" t="s">
        <v>236</v>
      </c>
      <c r="E332" s="88" t="s">
        <v>175</v>
      </c>
      <c r="F332" s="88"/>
      <c r="G332" s="94">
        <f t="shared" si="58"/>
        <v>100</v>
      </c>
      <c r="H332" s="94">
        <f t="shared" si="58"/>
        <v>0</v>
      </c>
      <c r="I332" s="94">
        <f t="shared" si="51"/>
        <v>100</v>
      </c>
      <c r="J332" s="94">
        <f t="shared" si="58"/>
        <v>0</v>
      </c>
      <c r="K332" s="79">
        <f t="shared" si="52"/>
        <v>100</v>
      </c>
    </row>
    <row r="333" spans="1:11" ht="12.75">
      <c r="A333" s="41" t="str">
        <f ca="1">IF(ISERROR(MATCH(F333,Код_КВР,0)),"",INDIRECT(ADDRESS(MATCH(F333,Код_КВР,0)+1,2,,,"КВР")))</f>
        <v>Социальное обеспечение и иные выплаты населению</v>
      </c>
      <c r="B333" s="88">
        <v>801</v>
      </c>
      <c r="C333" s="8" t="s">
        <v>209</v>
      </c>
      <c r="D333" s="8" t="s">
        <v>236</v>
      </c>
      <c r="E333" s="88" t="s">
        <v>175</v>
      </c>
      <c r="F333" s="88">
        <v>300</v>
      </c>
      <c r="G333" s="94">
        <f t="shared" si="58"/>
        <v>100</v>
      </c>
      <c r="H333" s="94">
        <f t="shared" si="58"/>
        <v>0</v>
      </c>
      <c r="I333" s="94">
        <f t="shared" si="51"/>
        <v>100</v>
      </c>
      <c r="J333" s="94">
        <f t="shared" si="58"/>
        <v>0</v>
      </c>
      <c r="K333" s="79">
        <f t="shared" si="52"/>
        <v>100</v>
      </c>
    </row>
    <row r="334" spans="1:11" ht="12.75">
      <c r="A334" s="41" t="str">
        <f ca="1">IF(ISERROR(MATCH(F334,Код_КВР,0)),"",INDIRECT(ADDRESS(MATCH(F334,Код_КВР,0)+1,2,,,"КВР")))</f>
        <v>Иные выплаты населению</v>
      </c>
      <c r="B334" s="88">
        <v>801</v>
      </c>
      <c r="C334" s="8" t="s">
        <v>209</v>
      </c>
      <c r="D334" s="8" t="s">
        <v>236</v>
      </c>
      <c r="E334" s="88" t="s">
        <v>175</v>
      </c>
      <c r="F334" s="88">
        <v>360</v>
      </c>
      <c r="G334" s="94">
        <v>100</v>
      </c>
      <c r="H334" s="79"/>
      <c r="I334" s="94">
        <f t="shared" si="51"/>
        <v>100</v>
      </c>
      <c r="J334" s="79"/>
      <c r="K334" s="79">
        <f t="shared" si="52"/>
        <v>100</v>
      </c>
    </row>
    <row r="335" spans="1:11" ht="12.75">
      <c r="A335" s="41" t="str">
        <f ca="1">IF(ISERROR(MATCH(C335,Код_Раздел,0)),"",INDIRECT(ADDRESS(MATCH(C335,Код_Раздел,0)+1,2,,,"Раздел")))</f>
        <v>Средства массовой информации</v>
      </c>
      <c r="B335" s="88">
        <v>801</v>
      </c>
      <c r="C335" s="8" t="s">
        <v>217</v>
      </c>
      <c r="D335" s="8"/>
      <c r="E335" s="88"/>
      <c r="F335" s="88"/>
      <c r="G335" s="94">
        <f>G336</f>
        <v>44285.899999999994</v>
      </c>
      <c r="H335" s="94">
        <f>H336</f>
        <v>0</v>
      </c>
      <c r="I335" s="94">
        <f t="shared" si="51"/>
        <v>44285.899999999994</v>
      </c>
      <c r="J335" s="94">
        <f>J336</f>
        <v>134</v>
      </c>
      <c r="K335" s="79">
        <f t="shared" si="52"/>
        <v>44419.899999999994</v>
      </c>
    </row>
    <row r="336" spans="1:11" ht="12.75">
      <c r="A336" s="10" t="s">
        <v>219</v>
      </c>
      <c r="B336" s="88">
        <v>801</v>
      </c>
      <c r="C336" s="8" t="s">
        <v>217</v>
      </c>
      <c r="D336" s="8" t="s">
        <v>235</v>
      </c>
      <c r="E336" s="88"/>
      <c r="F336" s="88"/>
      <c r="G336" s="94">
        <f>G337</f>
        <v>44285.899999999994</v>
      </c>
      <c r="H336" s="94">
        <f>H337</f>
        <v>0</v>
      </c>
      <c r="I336" s="94">
        <f t="shared" si="51"/>
        <v>44285.899999999994</v>
      </c>
      <c r="J336" s="94">
        <f>J337</f>
        <v>134</v>
      </c>
      <c r="K336" s="79">
        <f t="shared" si="52"/>
        <v>44419.899999999994</v>
      </c>
    </row>
    <row r="337" spans="1:11" ht="33">
      <c r="A337" s="41" t="str">
        <f ca="1">IF(ISERROR(MATCH(E337,Код_КЦСР,0)),"",INDIRECT(ADDRESS(MATCH(E337,Код_КЦСР,0)+1,2,,,"КЦСР")))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337" s="88">
        <v>801</v>
      </c>
      <c r="C337" s="8" t="s">
        <v>217</v>
      </c>
      <c r="D337" s="8" t="s">
        <v>235</v>
      </c>
      <c r="E337" s="88" t="s">
        <v>157</v>
      </c>
      <c r="F337" s="88"/>
      <c r="G337" s="94">
        <f>G338+G348</f>
        <v>44285.899999999994</v>
      </c>
      <c r="H337" s="94">
        <f>H338+H348</f>
        <v>0</v>
      </c>
      <c r="I337" s="94">
        <f t="shared" si="51"/>
        <v>44285.899999999994</v>
      </c>
      <c r="J337" s="94">
        <f>J338+J348</f>
        <v>134</v>
      </c>
      <c r="K337" s="79">
        <f t="shared" si="52"/>
        <v>44419.899999999994</v>
      </c>
    </row>
    <row r="338" spans="1:11" ht="49.5">
      <c r="A338" s="41" t="str">
        <f ca="1">IF(ISERROR(MATCH(E338,Код_КЦСР,0)),"",INDIRECT(ADDRESS(MATCH(E338,Код_КЦСР,0)+1,2,,,"КЦСР")))</f>
        <v>Обеспечение информирования населения о деятельности органов местного самоуправления, органов мэрии Череповца и актуальных вопросах городской жизнедеятельности</v>
      </c>
      <c r="B338" s="88">
        <v>801</v>
      </c>
      <c r="C338" s="8" t="s">
        <v>217</v>
      </c>
      <c r="D338" s="8" t="s">
        <v>235</v>
      </c>
      <c r="E338" s="88" t="s">
        <v>167</v>
      </c>
      <c r="F338" s="88"/>
      <c r="G338" s="94">
        <f>G339+G341+G344</f>
        <v>23381.1</v>
      </c>
      <c r="H338" s="94">
        <f>H339+H341+H344</f>
        <v>0</v>
      </c>
      <c r="I338" s="94">
        <f t="shared" si="51"/>
        <v>23381.1</v>
      </c>
      <c r="J338" s="94">
        <f>J339+J341+J344</f>
        <v>134</v>
      </c>
      <c r="K338" s="79">
        <f t="shared" si="52"/>
        <v>23515.1</v>
      </c>
    </row>
    <row r="339" spans="1:11" ht="33">
      <c r="A339" s="41" t="str">
        <f aca="true" t="shared" si="59" ref="A339:A345">IF(ISERROR(MATCH(F339,Код_КВР,0)),"",INDIRECT(ADDRESS(MATCH(F339,Код_КВР,0)+1,2,,,"КВР")))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39" s="88">
        <v>801</v>
      </c>
      <c r="C339" s="8" t="s">
        <v>217</v>
      </c>
      <c r="D339" s="8" t="s">
        <v>235</v>
      </c>
      <c r="E339" s="88" t="s">
        <v>167</v>
      </c>
      <c r="F339" s="88">
        <v>100</v>
      </c>
      <c r="G339" s="94">
        <f>G340</f>
        <v>19202.6</v>
      </c>
      <c r="H339" s="94">
        <f>H340</f>
        <v>0</v>
      </c>
      <c r="I339" s="94">
        <f t="shared" si="51"/>
        <v>19202.6</v>
      </c>
      <c r="J339" s="94">
        <f>J340</f>
        <v>0</v>
      </c>
      <c r="K339" s="79">
        <f t="shared" si="52"/>
        <v>19202.6</v>
      </c>
    </row>
    <row r="340" spans="1:11" ht="12.75">
      <c r="A340" s="41" t="str">
        <f ca="1" t="shared" si="59"/>
        <v>Расходы на выплаты персоналу казенных учреждений</v>
      </c>
      <c r="B340" s="88">
        <v>801</v>
      </c>
      <c r="C340" s="8" t="s">
        <v>217</v>
      </c>
      <c r="D340" s="8" t="s">
        <v>235</v>
      </c>
      <c r="E340" s="88" t="s">
        <v>167</v>
      </c>
      <c r="F340" s="88">
        <v>110</v>
      </c>
      <c r="G340" s="94">
        <v>19202.6</v>
      </c>
      <c r="H340" s="94"/>
      <c r="I340" s="94">
        <f t="shared" si="51"/>
        <v>19202.6</v>
      </c>
      <c r="J340" s="94"/>
      <c r="K340" s="79">
        <f t="shared" si="52"/>
        <v>19202.6</v>
      </c>
    </row>
    <row r="341" spans="1:11" ht="12.75">
      <c r="A341" s="41" t="str">
        <f ca="1" t="shared" si="59"/>
        <v>Закупка товаров, работ и услуг для муниципальных нужд</v>
      </c>
      <c r="B341" s="88">
        <v>801</v>
      </c>
      <c r="C341" s="8" t="s">
        <v>217</v>
      </c>
      <c r="D341" s="8" t="s">
        <v>235</v>
      </c>
      <c r="E341" s="88" t="s">
        <v>167</v>
      </c>
      <c r="F341" s="88">
        <v>200</v>
      </c>
      <c r="G341" s="94">
        <f>G342</f>
        <v>4028.5</v>
      </c>
      <c r="H341" s="94">
        <f>H342</f>
        <v>0</v>
      </c>
      <c r="I341" s="94">
        <f t="shared" si="51"/>
        <v>4028.5</v>
      </c>
      <c r="J341" s="94">
        <f>J342</f>
        <v>134</v>
      </c>
      <c r="K341" s="79">
        <f t="shared" si="52"/>
        <v>4162.5</v>
      </c>
    </row>
    <row r="342" spans="1:11" ht="33">
      <c r="A342" s="41" t="str">
        <f ca="1" t="shared" si="59"/>
        <v>Иные закупки товаров, работ и услуг для обеспечения муниципальных нужд</v>
      </c>
      <c r="B342" s="88">
        <v>801</v>
      </c>
      <c r="C342" s="8" t="s">
        <v>217</v>
      </c>
      <c r="D342" s="8" t="s">
        <v>235</v>
      </c>
      <c r="E342" s="88" t="s">
        <v>167</v>
      </c>
      <c r="F342" s="88">
        <v>240</v>
      </c>
      <c r="G342" s="94">
        <f>G343</f>
        <v>4028.5</v>
      </c>
      <c r="H342" s="79"/>
      <c r="I342" s="94">
        <f t="shared" si="51"/>
        <v>4028.5</v>
      </c>
      <c r="J342" s="79">
        <f>J343</f>
        <v>134</v>
      </c>
      <c r="K342" s="79">
        <f t="shared" si="52"/>
        <v>4162.5</v>
      </c>
    </row>
    <row r="343" spans="1:11" ht="33">
      <c r="A343" s="41" t="str">
        <f ca="1" t="shared" si="59"/>
        <v xml:space="preserve">Прочая закупка товаров, работ и услуг для обеспечения муниципальных нужд         </v>
      </c>
      <c r="B343" s="88">
        <v>801</v>
      </c>
      <c r="C343" s="8" t="s">
        <v>217</v>
      </c>
      <c r="D343" s="8" t="s">
        <v>235</v>
      </c>
      <c r="E343" s="88" t="s">
        <v>167</v>
      </c>
      <c r="F343" s="88">
        <v>244</v>
      </c>
      <c r="G343" s="94">
        <v>4028.5</v>
      </c>
      <c r="H343" s="79"/>
      <c r="I343" s="94">
        <f t="shared" si="51"/>
        <v>4028.5</v>
      </c>
      <c r="J343" s="79">
        <v>134</v>
      </c>
      <c r="K343" s="79">
        <f t="shared" si="52"/>
        <v>4162.5</v>
      </c>
    </row>
    <row r="344" spans="1:11" ht="12.75">
      <c r="A344" s="41" t="str">
        <f ca="1" t="shared" si="59"/>
        <v>Иные бюджетные ассигнования</v>
      </c>
      <c r="B344" s="88">
        <v>801</v>
      </c>
      <c r="C344" s="8" t="s">
        <v>217</v>
      </c>
      <c r="D344" s="8" t="s">
        <v>235</v>
      </c>
      <c r="E344" s="88" t="s">
        <v>167</v>
      </c>
      <c r="F344" s="88">
        <v>800</v>
      </c>
      <c r="G344" s="94">
        <f>G345</f>
        <v>150</v>
      </c>
      <c r="H344" s="94">
        <f>H345</f>
        <v>0</v>
      </c>
      <c r="I344" s="94">
        <f t="shared" si="51"/>
        <v>150</v>
      </c>
      <c r="J344" s="94">
        <f>J345</f>
        <v>0</v>
      </c>
      <c r="K344" s="79">
        <f t="shared" si="52"/>
        <v>150</v>
      </c>
    </row>
    <row r="345" spans="1:11" ht="12.75">
      <c r="A345" s="41" t="str">
        <f ca="1" t="shared" si="59"/>
        <v>Уплата налогов, сборов и иных платежей</v>
      </c>
      <c r="B345" s="88">
        <v>801</v>
      </c>
      <c r="C345" s="8" t="s">
        <v>217</v>
      </c>
      <c r="D345" s="8" t="s">
        <v>235</v>
      </c>
      <c r="E345" s="88" t="s">
        <v>167</v>
      </c>
      <c r="F345" s="88">
        <v>850</v>
      </c>
      <c r="G345" s="94">
        <f>SUM(G346:G347)</f>
        <v>150</v>
      </c>
      <c r="H345" s="94">
        <f>SUM(H346:H347)</f>
        <v>0</v>
      </c>
      <c r="I345" s="94">
        <f t="shared" si="51"/>
        <v>150</v>
      </c>
      <c r="J345" s="94">
        <f>SUM(J346:J347)</f>
        <v>0</v>
      </c>
      <c r="K345" s="79">
        <f t="shared" si="52"/>
        <v>150</v>
      </c>
    </row>
    <row r="346" spans="1:11" ht="12.75">
      <c r="A346" s="41" t="str">
        <f ca="1">IF(ISERROR(MATCH(F346,Код_КВР,0)),"",INDIRECT(ADDRESS(MATCH(F346,Код_КВР,0)+1,2,,,"КВР")))</f>
        <v>Уплата налога на имущество организаций и земельного налога</v>
      </c>
      <c r="B346" s="88">
        <v>801</v>
      </c>
      <c r="C346" s="8" t="s">
        <v>217</v>
      </c>
      <c r="D346" s="8" t="s">
        <v>235</v>
      </c>
      <c r="E346" s="88" t="s">
        <v>167</v>
      </c>
      <c r="F346" s="88">
        <v>851</v>
      </c>
      <c r="G346" s="94">
        <v>142</v>
      </c>
      <c r="H346" s="79"/>
      <c r="I346" s="94">
        <f t="shared" si="51"/>
        <v>142</v>
      </c>
      <c r="J346" s="79"/>
      <c r="K346" s="79">
        <f t="shared" si="52"/>
        <v>142</v>
      </c>
    </row>
    <row r="347" spans="1:11" ht="12.75">
      <c r="A347" s="41" t="str">
        <f ca="1">IF(ISERROR(MATCH(F347,Код_КВР,0)),"",INDIRECT(ADDRESS(MATCH(F347,Код_КВР,0)+1,2,,,"КВР")))</f>
        <v>Уплата прочих налогов, сборов и иных платежей</v>
      </c>
      <c r="B347" s="88">
        <v>801</v>
      </c>
      <c r="C347" s="8" t="s">
        <v>217</v>
      </c>
      <c r="D347" s="8" t="s">
        <v>235</v>
      </c>
      <c r="E347" s="88" t="s">
        <v>167</v>
      </c>
      <c r="F347" s="88">
        <v>852</v>
      </c>
      <c r="G347" s="94">
        <v>8</v>
      </c>
      <c r="H347" s="79"/>
      <c r="I347" s="94">
        <f t="shared" si="51"/>
        <v>8</v>
      </c>
      <c r="J347" s="79"/>
      <c r="K347" s="79">
        <f t="shared" si="52"/>
        <v>8</v>
      </c>
    </row>
    <row r="348" spans="1:11" ht="49.5">
      <c r="A348" s="41" t="str">
        <f ca="1">IF(ISERROR(MATCH(E348,Код_КЦСР,0)),"",INDIRECT(ADDRESS(MATCH(E348,Код_КЦСР,0)+1,2,,,"КЦСР")))</f>
        <v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v>
      </c>
      <c r="B348" s="88">
        <v>801</v>
      </c>
      <c r="C348" s="8" t="s">
        <v>217</v>
      </c>
      <c r="D348" s="8" t="s">
        <v>235</v>
      </c>
      <c r="E348" s="88" t="s">
        <v>169</v>
      </c>
      <c r="F348" s="88"/>
      <c r="G348" s="94">
        <f aca="true" t="shared" si="60" ref="G348:J350">G349</f>
        <v>20904.8</v>
      </c>
      <c r="H348" s="94">
        <f t="shared" si="60"/>
        <v>0</v>
      </c>
      <c r="I348" s="94">
        <f t="shared" si="51"/>
        <v>20904.8</v>
      </c>
      <c r="J348" s="94">
        <f t="shared" si="60"/>
        <v>0</v>
      </c>
      <c r="K348" s="79">
        <f t="shared" si="52"/>
        <v>20904.8</v>
      </c>
    </row>
    <row r="349" spans="1:11" ht="12.75">
      <c r="A349" s="41" t="str">
        <f ca="1">IF(ISERROR(MATCH(F349,Код_КВР,0)),"",INDIRECT(ADDRESS(MATCH(F349,Код_КВР,0)+1,2,,,"КВР")))</f>
        <v>Закупка товаров, работ и услуг для муниципальных нужд</v>
      </c>
      <c r="B349" s="88">
        <v>801</v>
      </c>
      <c r="C349" s="8" t="s">
        <v>217</v>
      </c>
      <c r="D349" s="8" t="s">
        <v>235</v>
      </c>
      <c r="E349" s="88" t="s">
        <v>169</v>
      </c>
      <c r="F349" s="88">
        <v>200</v>
      </c>
      <c r="G349" s="94">
        <f t="shared" si="60"/>
        <v>20904.8</v>
      </c>
      <c r="H349" s="94">
        <f t="shared" si="60"/>
        <v>0</v>
      </c>
      <c r="I349" s="94">
        <f t="shared" si="51"/>
        <v>20904.8</v>
      </c>
      <c r="J349" s="94">
        <f t="shared" si="60"/>
        <v>0</v>
      </c>
      <c r="K349" s="79">
        <f t="shared" si="52"/>
        <v>20904.8</v>
      </c>
    </row>
    <row r="350" spans="1:11" ht="33">
      <c r="A350" s="41" t="str">
        <f ca="1">IF(ISERROR(MATCH(F350,Код_КВР,0)),"",INDIRECT(ADDRESS(MATCH(F350,Код_КВР,0)+1,2,,,"КВР")))</f>
        <v>Иные закупки товаров, работ и услуг для обеспечения муниципальных нужд</v>
      </c>
      <c r="B350" s="88">
        <v>801</v>
      </c>
      <c r="C350" s="8" t="s">
        <v>217</v>
      </c>
      <c r="D350" s="8" t="s">
        <v>235</v>
      </c>
      <c r="E350" s="88" t="s">
        <v>169</v>
      </c>
      <c r="F350" s="88">
        <v>240</v>
      </c>
      <c r="G350" s="94">
        <f t="shared" si="60"/>
        <v>20904.8</v>
      </c>
      <c r="H350" s="94">
        <f t="shared" si="60"/>
        <v>0</v>
      </c>
      <c r="I350" s="94">
        <f t="shared" si="51"/>
        <v>20904.8</v>
      </c>
      <c r="J350" s="94">
        <f t="shared" si="60"/>
        <v>0</v>
      </c>
      <c r="K350" s="79">
        <f t="shared" si="52"/>
        <v>20904.8</v>
      </c>
    </row>
    <row r="351" spans="1:11" ht="33">
      <c r="A351" s="41" t="str">
        <f ca="1">IF(ISERROR(MATCH(F351,Код_КВР,0)),"",INDIRECT(ADDRESS(MATCH(F351,Код_КВР,0)+1,2,,,"КВР")))</f>
        <v xml:space="preserve">Прочая закупка товаров, работ и услуг для обеспечения муниципальных нужд         </v>
      </c>
      <c r="B351" s="88">
        <v>801</v>
      </c>
      <c r="C351" s="8" t="s">
        <v>217</v>
      </c>
      <c r="D351" s="8" t="s">
        <v>235</v>
      </c>
      <c r="E351" s="88" t="s">
        <v>169</v>
      </c>
      <c r="F351" s="88">
        <v>244</v>
      </c>
      <c r="G351" s="94">
        <v>20904.8</v>
      </c>
      <c r="H351" s="79"/>
      <c r="I351" s="94">
        <f t="shared" si="51"/>
        <v>20904.8</v>
      </c>
      <c r="J351" s="79"/>
      <c r="K351" s="79">
        <f t="shared" si="52"/>
        <v>20904.8</v>
      </c>
    </row>
    <row r="352" spans="1:11" ht="12.75">
      <c r="A352" s="41" t="str">
        <f ca="1">IF(ISERROR(MATCH(B352,Код_ППП,0)),"",INDIRECT(ADDRESS(MATCH(B352,Код_ППП,0)+1,2,,,"ППП")))</f>
        <v>ЧЕРЕПОВЕЦКАЯ ГОРОДСКАЯ ДУМА</v>
      </c>
      <c r="B352" s="88">
        <v>802</v>
      </c>
      <c r="C352" s="8"/>
      <c r="D352" s="8"/>
      <c r="E352" s="88"/>
      <c r="F352" s="88"/>
      <c r="G352" s="94">
        <f aca="true" t="shared" si="61" ref="G352:H356">G353</f>
        <v>28887.4</v>
      </c>
      <c r="H352" s="94">
        <f t="shared" si="61"/>
        <v>0</v>
      </c>
      <c r="I352" s="94">
        <f t="shared" si="51"/>
        <v>28887.4</v>
      </c>
      <c r="J352" s="94">
        <f>J353</f>
        <v>-8530.4</v>
      </c>
      <c r="K352" s="79">
        <f t="shared" si="52"/>
        <v>20357</v>
      </c>
    </row>
    <row r="353" spans="1:11" ht="12.75">
      <c r="A353" s="41" t="str">
        <f ca="1">IF(ISERROR(MATCH(C353,Код_Раздел,0)),"",INDIRECT(ADDRESS(MATCH(C353,Код_Раздел,0)+1,2,,,"Раздел")))</f>
        <v>Общегосударственные  вопросы</v>
      </c>
      <c r="B353" s="88">
        <v>802</v>
      </c>
      <c r="C353" s="8" t="s">
        <v>234</v>
      </c>
      <c r="D353" s="8"/>
      <c r="E353" s="88"/>
      <c r="F353" s="88"/>
      <c r="G353" s="94">
        <f t="shared" si="61"/>
        <v>28887.4</v>
      </c>
      <c r="H353" s="94">
        <f t="shared" si="61"/>
        <v>0</v>
      </c>
      <c r="I353" s="94">
        <f t="shared" si="51"/>
        <v>28887.4</v>
      </c>
      <c r="J353" s="94">
        <f>J354</f>
        <v>-8530.4</v>
      </c>
      <c r="K353" s="79">
        <f t="shared" si="52"/>
        <v>20357</v>
      </c>
    </row>
    <row r="354" spans="1:11" ht="49.5">
      <c r="A354" s="10" t="s">
        <v>189</v>
      </c>
      <c r="B354" s="88">
        <v>802</v>
      </c>
      <c r="C354" s="8" t="s">
        <v>234</v>
      </c>
      <c r="D354" s="8" t="s">
        <v>236</v>
      </c>
      <c r="E354" s="88"/>
      <c r="F354" s="88"/>
      <c r="G354" s="94">
        <f t="shared" si="61"/>
        <v>28887.4</v>
      </c>
      <c r="H354" s="94">
        <f t="shared" si="61"/>
        <v>0</v>
      </c>
      <c r="I354" s="94">
        <f t="shared" si="51"/>
        <v>28887.4</v>
      </c>
      <c r="J354" s="94">
        <f>J355</f>
        <v>-8530.4</v>
      </c>
      <c r="K354" s="79">
        <f t="shared" si="52"/>
        <v>20357</v>
      </c>
    </row>
    <row r="355" spans="1:11" ht="33">
      <c r="A355" s="41" t="str">
        <f ca="1">IF(ISERROR(MATCH(E355,Код_КЦСР,0)),"",INDIRECT(ADDRESS(MATCH(E355,Код_КЦСР,0)+1,2,,,"КЦСР")))</f>
        <v>Непрограммные направления деятельности органов местного самоуправления</v>
      </c>
      <c r="B355" s="88">
        <v>802</v>
      </c>
      <c r="C355" s="8" t="s">
        <v>234</v>
      </c>
      <c r="D355" s="8" t="s">
        <v>236</v>
      </c>
      <c r="E355" s="88" t="s">
        <v>323</v>
      </c>
      <c r="F355" s="88"/>
      <c r="G355" s="94">
        <f t="shared" si="61"/>
        <v>28887.4</v>
      </c>
      <c r="H355" s="94">
        <f t="shared" si="61"/>
        <v>0</v>
      </c>
      <c r="I355" s="94">
        <f t="shared" si="51"/>
        <v>28887.4</v>
      </c>
      <c r="J355" s="94">
        <f>J356</f>
        <v>-8530.4</v>
      </c>
      <c r="K355" s="79">
        <f t="shared" si="52"/>
        <v>20357</v>
      </c>
    </row>
    <row r="356" spans="1:11" ht="12.75">
      <c r="A356" s="41" t="str">
        <f ca="1">IF(ISERROR(MATCH(E356,Код_КЦСР,0)),"",INDIRECT(ADDRESS(MATCH(E356,Код_КЦСР,0)+1,2,,,"КЦСР")))</f>
        <v>Расходы, не включенные в муниципальные программы города Череповца</v>
      </c>
      <c r="B356" s="88">
        <v>802</v>
      </c>
      <c r="C356" s="8" t="s">
        <v>234</v>
      </c>
      <c r="D356" s="8" t="s">
        <v>236</v>
      </c>
      <c r="E356" s="88" t="s">
        <v>325</v>
      </c>
      <c r="F356" s="88"/>
      <c r="G356" s="94">
        <f t="shared" si="61"/>
        <v>28887.4</v>
      </c>
      <c r="H356" s="94">
        <f t="shared" si="61"/>
        <v>0</v>
      </c>
      <c r="I356" s="94">
        <f t="shared" si="51"/>
        <v>28887.4</v>
      </c>
      <c r="J356" s="94">
        <f>J357</f>
        <v>-8530.4</v>
      </c>
      <c r="K356" s="79">
        <f t="shared" si="52"/>
        <v>20357</v>
      </c>
    </row>
    <row r="357" spans="1:11" ht="33">
      <c r="A357" s="41" t="str">
        <f ca="1">IF(ISERROR(MATCH(E357,Код_КЦСР,0)),"",INDIRECT(ADDRESS(MATCH(E357,Код_КЦСР,0)+1,2,,,"КЦСР")))</f>
        <v>Руководство и управление в сфере установленных функций органов местного самоуправления</v>
      </c>
      <c r="B357" s="88">
        <v>802</v>
      </c>
      <c r="C357" s="8" t="s">
        <v>234</v>
      </c>
      <c r="D357" s="8" t="s">
        <v>236</v>
      </c>
      <c r="E357" s="88" t="s">
        <v>327</v>
      </c>
      <c r="F357" s="88"/>
      <c r="G357" s="94">
        <f>G358+G367+G370</f>
        <v>28887.4</v>
      </c>
      <c r="H357" s="94">
        <f>H358+H367+H370</f>
        <v>0</v>
      </c>
      <c r="I357" s="94">
        <f aca="true" t="shared" si="62" ref="I357:I426">G357+H357</f>
        <v>28887.4</v>
      </c>
      <c r="J357" s="94">
        <f>J358+J367+J370</f>
        <v>-8530.4</v>
      </c>
      <c r="K357" s="79">
        <f aca="true" t="shared" si="63" ref="K357:K420">I357+J357</f>
        <v>20357</v>
      </c>
    </row>
    <row r="358" spans="1:11" ht="12.75">
      <c r="A358" s="41" t="str">
        <f ca="1">IF(ISERROR(MATCH(E358,Код_КЦСР,0)),"",INDIRECT(ADDRESS(MATCH(E358,Код_КЦСР,0)+1,2,,,"КЦСР")))</f>
        <v>Центральный аппарат</v>
      </c>
      <c r="B358" s="88">
        <v>802</v>
      </c>
      <c r="C358" s="8" t="s">
        <v>234</v>
      </c>
      <c r="D358" s="8" t="s">
        <v>236</v>
      </c>
      <c r="E358" s="88" t="s">
        <v>330</v>
      </c>
      <c r="F358" s="88"/>
      <c r="G358" s="94">
        <f>G359+G361+G364</f>
        <v>22979.500000000004</v>
      </c>
      <c r="H358" s="94">
        <f>H359+H361+H364</f>
        <v>0</v>
      </c>
      <c r="I358" s="94">
        <f t="shared" si="62"/>
        <v>22979.500000000004</v>
      </c>
      <c r="J358" s="94">
        <f>J359+J361+J364</f>
        <v>-8530.4</v>
      </c>
      <c r="K358" s="79">
        <f t="shared" si="63"/>
        <v>14449.100000000004</v>
      </c>
    </row>
    <row r="359" spans="1:11" ht="33">
      <c r="A359" s="41" t="str">
        <f aca="true" t="shared" si="64" ref="A359:A365">IF(ISERROR(MATCH(F359,Код_КВР,0)),"",INDIRECT(ADDRESS(MATCH(F359,Код_КВР,0)+1,2,,,"КВР")))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59" s="88">
        <v>802</v>
      </c>
      <c r="C359" s="8" t="s">
        <v>234</v>
      </c>
      <c r="D359" s="8" t="s">
        <v>236</v>
      </c>
      <c r="E359" s="88" t="s">
        <v>330</v>
      </c>
      <c r="F359" s="88">
        <v>100</v>
      </c>
      <c r="G359" s="94">
        <f>G360</f>
        <v>21566.300000000003</v>
      </c>
      <c r="H359" s="94">
        <f>H360</f>
        <v>0</v>
      </c>
      <c r="I359" s="94">
        <f t="shared" si="62"/>
        <v>21566.300000000003</v>
      </c>
      <c r="J359" s="94">
        <f>J360</f>
        <v>-7967.6</v>
      </c>
      <c r="K359" s="79">
        <f t="shared" si="63"/>
        <v>13598.700000000003</v>
      </c>
    </row>
    <row r="360" spans="1:11" ht="12.75">
      <c r="A360" s="41" t="str">
        <f ca="1" t="shared" si="64"/>
        <v>Расходы на выплаты персоналу муниципальных органов</v>
      </c>
      <c r="B360" s="88">
        <v>802</v>
      </c>
      <c r="C360" s="8" t="s">
        <v>234</v>
      </c>
      <c r="D360" s="8" t="s">
        <v>236</v>
      </c>
      <c r="E360" s="88" t="s">
        <v>330</v>
      </c>
      <c r="F360" s="88">
        <v>120</v>
      </c>
      <c r="G360" s="94">
        <f>21202.4+363.9</f>
        <v>21566.300000000003</v>
      </c>
      <c r="H360" s="79"/>
      <c r="I360" s="94">
        <f t="shared" si="62"/>
        <v>21566.300000000003</v>
      </c>
      <c r="J360" s="79">
        <v>-7967.6</v>
      </c>
      <c r="K360" s="79">
        <f t="shared" si="63"/>
        <v>13598.700000000003</v>
      </c>
    </row>
    <row r="361" spans="1:11" ht="12.75">
      <c r="A361" s="41" t="str">
        <f ca="1" t="shared" si="64"/>
        <v>Закупка товаров, работ и услуг для муниципальных нужд</v>
      </c>
      <c r="B361" s="88">
        <v>802</v>
      </c>
      <c r="C361" s="8" t="s">
        <v>234</v>
      </c>
      <c r="D361" s="8" t="s">
        <v>236</v>
      </c>
      <c r="E361" s="88" t="s">
        <v>330</v>
      </c>
      <c r="F361" s="88">
        <v>200</v>
      </c>
      <c r="G361" s="94">
        <f>G362</f>
        <v>1410.8</v>
      </c>
      <c r="H361" s="94">
        <f>H362</f>
        <v>0</v>
      </c>
      <c r="I361" s="94">
        <f t="shared" si="62"/>
        <v>1410.8</v>
      </c>
      <c r="J361" s="94">
        <f>J362</f>
        <v>-562.8</v>
      </c>
      <c r="K361" s="79">
        <f t="shared" si="63"/>
        <v>848</v>
      </c>
    </row>
    <row r="362" spans="1:11" ht="33">
      <c r="A362" s="41" t="str">
        <f ca="1" t="shared" si="64"/>
        <v>Иные закупки товаров, работ и услуг для обеспечения муниципальных нужд</v>
      </c>
      <c r="B362" s="88">
        <v>802</v>
      </c>
      <c r="C362" s="8" t="s">
        <v>234</v>
      </c>
      <c r="D362" s="8" t="s">
        <v>236</v>
      </c>
      <c r="E362" s="88" t="s">
        <v>330</v>
      </c>
      <c r="F362" s="88">
        <v>240</v>
      </c>
      <c r="G362" s="94">
        <f>G363</f>
        <v>1410.8</v>
      </c>
      <c r="H362" s="79"/>
      <c r="I362" s="94">
        <f t="shared" si="62"/>
        <v>1410.8</v>
      </c>
      <c r="J362" s="79">
        <f>J363</f>
        <v>-562.8</v>
      </c>
      <c r="K362" s="79">
        <f t="shared" si="63"/>
        <v>848</v>
      </c>
    </row>
    <row r="363" spans="1:11" ht="33">
      <c r="A363" s="41" t="str">
        <f ca="1" t="shared" si="64"/>
        <v xml:space="preserve">Прочая закупка товаров, работ и услуг для обеспечения муниципальных нужд         </v>
      </c>
      <c r="B363" s="88">
        <v>802</v>
      </c>
      <c r="C363" s="8" t="s">
        <v>234</v>
      </c>
      <c r="D363" s="8" t="s">
        <v>236</v>
      </c>
      <c r="E363" s="88" t="s">
        <v>330</v>
      </c>
      <c r="F363" s="88">
        <v>244</v>
      </c>
      <c r="G363" s="94">
        <v>1410.8</v>
      </c>
      <c r="H363" s="79"/>
      <c r="I363" s="94">
        <f t="shared" si="62"/>
        <v>1410.8</v>
      </c>
      <c r="J363" s="79">
        <v>-562.8</v>
      </c>
      <c r="K363" s="79">
        <f t="shared" si="63"/>
        <v>848</v>
      </c>
    </row>
    <row r="364" spans="1:11" ht="12.75">
      <c r="A364" s="41" t="str">
        <f ca="1" t="shared" si="64"/>
        <v>Иные бюджетные ассигнования</v>
      </c>
      <c r="B364" s="88">
        <v>802</v>
      </c>
      <c r="C364" s="8" t="s">
        <v>234</v>
      </c>
      <c r="D364" s="8" t="s">
        <v>236</v>
      </c>
      <c r="E364" s="88" t="s">
        <v>330</v>
      </c>
      <c r="F364" s="88">
        <v>800</v>
      </c>
      <c r="G364" s="94">
        <f>G365</f>
        <v>2.4</v>
      </c>
      <c r="H364" s="94">
        <f>H365</f>
        <v>0</v>
      </c>
      <c r="I364" s="94">
        <f t="shared" si="62"/>
        <v>2.4</v>
      </c>
      <c r="J364" s="94">
        <f>J365</f>
        <v>0</v>
      </c>
      <c r="K364" s="79">
        <f t="shared" si="63"/>
        <v>2.4</v>
      </c>
    </row>
    <row r="365" spans="1:11" ht="12.75">
      <c r="A365" s="41" t="str">
        <f ca="1" t="shared" si="64"/>
        <v>Уплата налогов, сборов и иных платежей</v>
      </c>
      <c r="B365" s="88">
        <v>802</v>
      </c>
      <c r="C365" s="8" t="s">
        <v>234</v>
      </c>
      <c r="D365" s="8" t="s">
        <v>236</v>
      </c>
      <c r="E365" s="88" t="s">
        <v>330</v>
      </c>
      <c r="F365" s="88">
        <v>850</v>
      </c>
      <c r="G365" s="94">
        <f>G366</f>
        <v>2.4</v>
      </c>
      <c r="H365" s="94">
        <f>H366</f>
        <v>0</v>
      </c>
      <c r="I365" s="94">
        <f t="shared" si="62"/>
        <v>2.4</v>
      </c>
      <c r="J365" s="94">
        <f>J366</f>
        <v>0</v>
      </c>
      <c r="K365" s="79">
        <f t="shared" si="63"/>
        <v>2.4</v>
      </c>
    </row>
    <row r="366" spans="1:11" ht="12.75">
      <c r="A366" s="41" t="str">
        <f ca="1">IF(ISERROR(MATCH(F366,Код_КВР,0)),"",INDIRECT(ADDRESS(MATCH(F366,Код_КВР,0)+1,2,,,"КВР")))</f>
        <v>Уплата прочих налогов, сборов и иных платежей</v>
      </c>
      <c r="B366" s="88">
        <v>802</v>
      </c>
      <c r="C366" s="8" t="s">
        <v>234</v>
      </c>
      <c r="D366" s="8" t="s">
        <v>236</v>
      </c>
      <c r="E366" s="88" t="s">
        <v>330</v>
      </c>
      <c r="F366" s="88">
        <v>852</v>
      </c>
      <c r="G366" s="94">
        <v>2.4</v>
      </c>
      <c r="H366" s="79"/>
      <c r="I366" s="94">
        <f t="shared" si="62"/>
        <v>2.4</v>
      </c>
      <c r="J366" s="79"/>
      <c r="K366" s="79">
        <f t="shared" si="63"/>
        <v>2.4</v>
      </c>
    </row>
    <row r="367" spans="1:11" ht="12.75">
      <c r="A367" s="41" t="str">
        <f ca="1">IF(ISERROR(MATCH(E367,Код_КЦСР,0)),"",INDIRECT(ADDRESS(MATCH(E367,Код_КЦСР,0)+1,2,,,"КЦСР")))</f>
        <v>Председатель представительного органа муниципального образования</v>
      </c>
      <c r="B367" s="88">
        <v>802</v>
      </c>
      <c r="C367" s="8" t="s">
        <v>234</v>
      </c>
      <c r="D367" s="8" t="s">
        <v>236</v>
      </c>
      <c r="E367" s="88" t="s">
        <v>331</v>
      </c>
      <c r="F367" s="88"/>
      <c r="G367" s="94">
        <f>G368</f>
        <v>2201.1</v>
      </c>
      <c r="H367" s="94">
        <f>H368</f>
        <v>0</v>
      </c>
      <c r="I367" s="94">
        <f t="shared" si="62"/>
        <v>2201.1</v>
      </c>
      <c r="J367" s="94">
        <f>J368</f>
        <v>0</v>
      </c>
      <c r="K367" s="79">
        <f t="shared" si="63"/>
        <v>2201.1</v>
      </c>
    </row>
    <row r="368" spans="1:11" ht="33">
      <c r="A368" s="41" t="str">
        <f ca="1">IF(ISERROR(MATCH(F368,Код_КВР,0)),"",INDIRECT(ADDRESS(MATCH(F368,Код_КВР,0)+1,2,,,"КВР")))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68" s="88">
        <v>802</v>
      </c>
      <c r="C368" s="8" t="s">
        <v>234</v>
      </c>
      <c r="D368" s="8" t="s">
        <v>236</v>
      </c>
      <c r="E368" s="88" t="s">
        <v>331</v>
      </c>
      <c r="F368" s="88">
        <v>100</v>
      </c>
      <c r="G368" s="94">
        <f>G369</f>
        <v>2201.1</v>
      </c>
      <c r="H368" s="94">
        <f>H369</f>
        <v>0</v>
      </c>
      <c r="I368" s="94">
        <f t="shared" si="62"/>
        <v>2201.1</v>
      </c>
      <c r="J368" s="94">
        <f>J369</f>
        <v>0</v>
      </c>
      <c r="K368" s="79">
        <f t="shared" si="63"/>
        <v>2201.1</v>
      </c>
    </row>
    <row r="369" spans="1:11" ht="12.75">
      <c r="A369" s="41" t="str">
        <f ca="1">IF(ISERROR(MATCH(F369,Код_КВР,0)),"",INDIRECT(ADDRESS(MATCH(F369,Код_КВР,0)+1,2,,,"КВР")))</f>
        <v>Расходы на выплаты персоналу муниципальных органов</v>
      </c>
      <c r="B369" s="88">
        <v>802</v>
      </c>
      <c r="C369" s="8" t="s">
        <v>234</v>
      </c>
      <c r="D369" s="8" t="s">
        <v>236</v>
      </c>
      <c r="E369" s="88" t="s">
        <v>331</v>
      </c>
      <c r="F369" s="88">
        <v>120</v>
      </c>
      <c r="G369" s="94">
        <v>2201.1</v>
      </c>
      <c r="H369" s="79"/>
      <c r="I369" s="94">
        <f t="shared" si="62"/>
        <v>2201.1</v>
      </c>
      <c r="J369" s="79"/>
      <c r="K369" s="79">
        <f t="shared" si="63"/>
        <v>2201.1</v>
      </c>
    </row>
    <row r="370" spans="1:11" ht="12.75">
      <c r="A370" s="41" t="str">
        <f ca="1">IF(ISERROR(MATCH(E370,Код_КЦСР,0)),"",INDIRECT(ADDRESS(MATCH(E370,Код_КЦСР,0)+1,2,,,"КЦСР")))</f>
        <v>Депутаты представительного органа муниципального образования</v>
      </c>
      <c r="B370" s="88">
        <v>802</v>
      </c>
      <c r="C370" s="8" t="s">
        <v>234</v>
      </c>
      <c r="D370" s="8" t="s">
        <v>236</v>
      </c>
      <c r="E370" s="88" t="s">
        <v>332</v>
      </c>
      <c r="F370" s="88"/>
      <c r="G370" s="94">
        <f>G371</f>
        <v>3706.8</v>
      </c>
      <c r="H370" s="94">
        <f>H371</f>
        <v>0</v>
      </c>
      <c r="I370" s="94">
        <f t="shared" si="62"/>
        <v>3706.8</v>
      </c>
      <c r="J370" s="94">
        <f>J371</f>
        <v>0</v>
      </c>
      <c r="K370" s="79">
        <f t="shared" si="63"/>
        <v>3706.8</v>
      </c>
    </row>
    <row r="371" spans="1:11" ht="33">
      <c r="A371" s="41" t="str">
        <f ca="1">IF(ISERROR(MATCH(F371,Код_КВР,0)),"",INDIRECT(ADDRESS(MATCH(F371,Код_КВР,0)+1,2,,,"КВР")))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71" s="88">
        <v>802</v>
      </c>
      <c r="C371" s="8" t="s">
        <v>234</v>
      </c>
      <c r="D371" s="8" t="s">
        <v>236</v>
      </c>
      <c r="E371" s="88" t="s">
        <v>332</v>
      </c>
      <c r="F371" s="88">
        <v>100</v>
      </c>
      <c r="G371" s="94">
        <f>G372</f>
        <v>3706.8</v>
      </c>
      <c r="H371" s="94">
        <f>H372</f>
        <v>0</v>
      </c>
      <c r="I371" s="94">
        <f t="shared" si="62"/>
        <v>3706.8</v>
      </c>
      <c r="J371" s="94">
        <f>J372</f>
        <v>0</v>
      </c>
      <c r="K371" s="79">
        <f t="shared" si="63"/>
        <v>3706.8</v>
      </c>
    </row>
    <row r="372" spans="1:11" ht="12.75">
      <c r="A372" s="41" t="str">
        <f ca="1">IF(ISERROR(MATCH(F372,Код_КВР,0)),"",INDIRECT(ADDRESS(MATCH(F372,Код_КВР,0)+1,2,,,"КВР")))</f>
        <v>Расходы на выплаты персоналу муниципальных органов</v>
      </c>
      <c r="B372" s="88">
        <v>802</v>
      </c>
      <c r="C372" s="8" t="s">
        <v>234</v>
      </c>
      <c r="D372" s="8" t="s">
        <v>236</v>
      </c>
      <c r="E372" s="88" t="s">
        <v>332</v>
      </c>
      <c r="F372" s="88">
        <v>120</v>
      </c>
      <c r="G372" s="94">
        <v>3706.8</v>
      </c>
      <c r="H372" s="79"/>
      <c r="I372" s="94">
        <f t="shared" si="62"/>
        <v>3706.8</v>
      </c>
      <c r="J372" s="79"/>
      <c r="K372" s="79">
        <f t="shared" si="63"/>
        <v>3706.8</v>
      </c>
    </row>
    <row r="373" spans="1:11" ht="33">
      <c r="A373" s="41" t="str">
        <f ca="1">IF(ISERROR(MATCH(B373,Код_ППП,0)),"",INDIRECT(ADDRESS(MATCH(B373,Код_ППП,0)+1,2,,,"ППП")))</f>
        <v>ДЕПАРТАМЕНТ ЖИЛИЩНО-КОММУНАЛЬНОГО ХОЗЯЙСТВА МЭРИИ ГОРОДА</v>
      </c>
      <c r="B373" s="88">
        <v>803</v>
      </c>
      <c r="C373" s="8"/>
      <c r="D373" s="8"/>
      <c r="E373" s="88"/>
      <c r="F373" s="88"/>
      <c r="G373" s="94">
        <f>G374+G382+G427+G472+G478+G486</f>
        <v>785341.7</v>
      </c>
      <c r="H373" s="94">
        <f>H374+H382+H427+H472+H478+H486</f>
        <v>67187.9</v>
      </c>
      <c r="I373" s="94">
        <f t="shared" si="62"/>
        <v>852529.6</v>
      </c>
      <c r="J373" s="94">
        <f>J374+J382+J427+J472+J478+J486</f>
        <v>-898.9000000000001</v>
      </c>
      <c r="K373" s="79">
        <f t="shared" si="63"/>
        <v>851630.7</v>
      </c>
    </row>
    <row r="374" spans="1:11" ht="12.75">
      <c r="A374" s="41" t="str">
        <f ca="1">IF(ISERROR(MATCH(C374,Код_Раздел,0)),"",INDIRECT(ADDRESS(MATCH(C374,Код_Раздел,0)+1,2,,,"Раздел")))</f>
        <v>Общегосударственные  вопросы</v>
      </c>
      <c r="B374" s="88">
        <v>803</v>
      </c>
      <c r="C374" s="8" t="s">
        <v>234</v>
      </c>
      <c r="D374" s="8"/>
      <c r="E374" s="88"/>
      <c r="F374" s="88"/>
      <c r="G374" s="94">
        <f aca="true" t="shared" si="65" ref="G374:J380">G375</f>
        <v>160</v>
      </c>
      <c r="H374" s="94">
        <f t="shared" si="65"/>
        <v>0</v>
      </c>
      <c r="I374" s="94">
        <f t="shared" si="62"/>
        <v>160</v>
      </c>
      <c r="J374" s="94">
        <f t="shared" si="65"/>
        <v>0</v>
      </c>
      <c r="K374" s="79">
        <f t="shared" si="63"/>
        <v>160</v>
      </c>
    </row>
    <row r="375" spans="1:11" ht="12.75">
      <c r="A375" s="10" t="s">
        <v>258</v>
      </c>
      <c r="B375" s="88">
        <v>803</v>
      </c>
      <c r="C375" s="8" t="s">
        <v>234</v>
      </c>
      <c r="D375" s="8" t="s">
        <v>211</v>
      </c>
      <c r="E375" s="88"/>
      <c r="F375" s="88"/>
      <c r="G375" s="94">
        <f t="shared" si="65"/>
        <v>160</v>
      </c>
      <c r="H375" s="94">
        <f t="shared" si="65"/>
        <v>0</v>
      </c>
      <c r="I375" s="94">
        <f t="shared" si="62"/>
        <v>160</v>
      </c>
      <c r="J375" s="94">
        <f t="shared" si="65"/>
        <v>0</v>
      </c>
      <c r="K375" s="79">
        <f t="shared" si="63"/>
        <v>160</v>
      </c>
    </row>
    <row r="376" spans="1:11" ht="33">
      <c r="A376" s="41" t="str">
        <f ca="1">IF(ISERROR(MATCH(E376,Код_КЦСР,0)),"",INDIRECT(ADDRESS(MATCH(E376,Код_КЦСР,0)+1,2,,,"КЦСР")))</f>
        <v>Муниципальная программа «Развитие жилищно-коммунального хозяйства города Череповца» на 2014-2018 годы</v>
      </c>
      <c r="B376" s="88">
        <v>803</v>
      </c>
      <c r="C376" s="8" t="s">
        <v>234</v>
      </c>
      <c r="D376" s="8" t="s">
        <v>211</v>
      </c>
      <c r="E376" s="88" t="s">
        <v>56</v>
      </c>
      <c r="F376" s="88"/>
      <c r="G376" s="94">
        <f t="shared" si="65"/>
        <v>160</v>
      </c>
      <c r="H376" s="94">
        <f t="shared" si="65"/>
        <v>0</v>
      </c>
      <c r="I376" s="94">
        <f t="shared" si="62"/>
        <v>160</v>
      </c>
      <c r="J376" s="94">
        <f t="shared" si="65"/>
        <v>0</v>
      </c>
      <c r="K376" s="79">
        <f t="shared" si="63"/>
        <v>160</v>
      </c>
    </row>
    <row r="377" spans="1:11" ht="12.75">
      <c r="A377" s="41" t="str">
        <f ca="1">IF(ISERROR(MATCH(E377,Код_КЦСР,0)),"",INDIRECT(ADDRESS(MATCH(E377,Код_КЦСР,0)+1,2,,,"КЦСР")))</f>
        <v>Развитие благоустройства города</v>
      </c>
      <c r="B377" s="88">
        <v>803</v>
      </c>
      <c r="C377" s="8" t="s">
        <v>234</v>
      </c>
      <c r="D377" s="8" t="s">
        <v>211</v>
      </c>
      <c r="E377" s="88" t="s">
        <v>57</v>
      </c>
      <c r="F377" s="88"/>
      <c r="G377" s="94">
        <f t="shared" si="65"/>
        <v>160</v>
      </c>
      <c r="H377" s="94">
        <f t="shared" si="65"/>
        <v>0</v>
      </c>
      <c r="I377" s="94">
        <f t="shared" si="62"/>
        <v>160</v>
      </c>
      <c r="J377" s="94">
        <f t="shared" si="65"/>
        <v>0</v>
      </c>
      <c r="K377" s="79">
        <f t="shared" si="63"/>
        <v>160</v>
      </c>
    </row>
    <row r="378" spans="1:11" ht="33">
      <c r="A378" s="41" t="str">
        <f ca="1">IF(ISERROR(MATCH(E378,Код_КЦСР,0)),"",INDIRECT(ADDRESS(MATCH(E378,Код_КЦСР,0)+1,2,,,"КЦСР")))</f>
        <v>Мероприятия по решению общегосударственных вопросов и вопросов в области национальной политики</v>
      </c>
      <c r="B378" s="88">
        <v>803</v>
      </c>
      <c r="C378" s="8" t="s">
        <v>234</v>
      </c>
      <c r="D378" s="8" t="s">
        <v>211</v>
      </c>
      <c r="E378" s="88" t="s">
        <v>63</v>
      </c>
      <c r="F378" s="88"/>
      <c r="G378" s="94">
        <f t="shared" si="65"/>
        <v>160</v>
      </c>
      <c r="H378" s="94">
        <f t="shared" si="65"/>
        <v>0</v>
      </c>
      <c r="I378" s="94">
        <f t="shared" si="62"/>
        <v>160</v>
      </c>
      <c r="J378" s="94">
        <f t="shared" si="65"/>
        <v>0</v>
      </c>
      <c r="K378" s="79">
        <f t="shared" si="63"/>
        <v>160</v>
      </c>
    </row>
    <row r="379" spans="1:11" ht="12.75">
      <c r="A379" s="41" t="str">
        <f ca="1">IF(ISERROR(MATCH(F379,Код_КВР,0)),"",INDIRECT(ADDRESS(MATCH(F379,Код_КВР,0)+1,2,,,"КВР")))</f>
        <v>Закупка товаров, работ и услуг для муниципальных нужд</v>
      </c>
      <c r="B379" s="88">
        <v>803</v>
      </c>
      <c r="C379" s="8" t="s">
        <v>234</v>
      </c>
      <c r="D379" s="8" t="s">
        <v>211</v>
      </c>
      <c r="E379" s="88" t="s">
        <v>63</v>
      </c>
      <c r="F379" s="88">
        <v>200</v>
      </c>
      <c r="G379" s="94">
        <f t="shared" si="65"/>
        <v>160</v>
      </c>
      <c r="H379" s="94">
        <f t="shared" si="65"/>
        <v>0</v>
      </c>
      <c r="I379" s="94">
        <f t="shared" si="62"/>
        <v>160</v>
      </c>
      <c r="J379" s="94">
        <f t="shared" si="65"/>
        <v>0</v>
      </c>
      <c r="K379" s="79">
        <f t="shared" si="63"/>
        <v>160</v>
      </c>
    </row>
    <row r="380" spans="1:11" ht="33">
      <c r="A380" s="41" t="str">
        <f ca="1">IF(ISERROR(MATCH(F380,Код_КВР,0)),"",INDIRECT(ADDRESS(MATCH(F380,Код_КВР,0)+1,2,,,"КВР")))</f>
        <v>Иные закупки товаров, работ и услуг для обеспечения муниципальных нужд</v>
      </c>
      <c r="B380" s="88">
        <v>803</v>
      </c>
      <c r="C380" s="8" t="s">
        <v>234</v>
      </c>
      <c r="D380" s="8" t="s">
        <v>211</v>
      </c>
      <c r="E380" s="88" t="s">
        <v>63</v>
      </c>
      <c r="F380" s="88">
        <v>240</v>
      </c>
      <c r="G380" s="94">
        <f t="shared" si="65"/>
        <v>160</v>
      </c>
      <c r="H380" s="94">
        <f t="shared" si="65"/>
        <v>0</v>
      </c>
      <c r="I380" s="94">
        <f t="shared" si="62"/>
        <v>160</v>
      </c>
      <c r="J380" s="94">
        <f t="shared" si="65"/>
        <v>0</v>
      </c>
      <c r="K380" s="79">
        <f t="shared" si="63"/>
        <v>160</v>
      </c>
    </row>
    <row r="381" spans="1:11" ht="33">
      <c r="A381" s="41" t="str">
        <f ca="1">IF(ISERROR(MATCH(F381,Код_КВР,0)),"",INDIRECT(ADDRESS(MATCH(F381,Код_КВР,0)+1,2,,,"КВР")))</f>
        <v xml:space="preserve">Прочая закупка товаров, работ и услуг для обеспечения муниципальных нужд         </v>
      </c>
      <c r="B381" s="88">
        <v>803</v>
      </c>
      <c r="C381" s="8" t="s">
        <v>234</v>
      </c>
      <c r="D381" s="8" t="s">
        <v>211</v>
      </c>
      <c r="E381" s="88" t="s">
        <v>63</v>
      </c>
      <c r="F381" s="88">
        <v>244</v>
      </c>
      <c r="G381" s="94">
        <v>160</v>
      </c>
      <c r="H381" s="79"/>
      <c r="I381" s="94">
        <f t="shared" si="62"/>
        <v>160</v>
      </c>
      <c r="J381" s="79"/>
      <c r="K381" s="79">
        <f t="shared" si="63"/>
        <v>160</v>
      </c>
    </row>
    <row r="382" spans="1:11" ht="12.75">
      <c r="A382" s="41" t="str">
        <f ca="1">IF(ISERROR(MATCH(C382,Код_Раздел,0)),"",INDIRECT(ADDRESS(MATCH(C382,Код_Раздел,0)+1,2,,,"Раздел")))</f>
        <v>Национальная экономика</v>
      </c>
      <c r="B382" s="88">
        <v>803</v>
      </c>
      <c r="C382" s="8" t="s">
        <v>237</v>
      </c>
      <c r="D382" s="8"/>
      <c r="E382" s="88"/>
      <c r="F382" s="88"/>
      <c r="G382" s="94">
        <f>G389+G411</f>
        <v>615132.7</v>
      </c>
      <c r="H382" s="94">
        <f>H389+H411+H383</f>
        <v>67187.9</v>
      </c>
      <c r="I382" s="94">
        <f>G382+H382</f>
        <v>682320.6</v>
      </c>
      <c r="J382" s="94">
        <f>J389+J411+J383</f>
        <v>0</v>
      </c>
      <c r="K382" s="79">
        <f t="shared" si="63"/>
        <v>682320.6</v>
      </c>
    </row>
    <row r="383" spans="1:11" ht="12.75">
      <c r="A383" s="12" t="s">
        <v>385</v>
      </c>
      <c r="B383" s="88">
        <v>803</v>
      </c>
      <c r="C383" s="8" t="s">
        <v>237</v>
      </c>
      <c r="D383" s="8" t="s">
        <v>243</v>
      </c>
      <c r="E383" s="88"/>
      <c r="F383" s="88"/>
      <c r="G383" s="94"/>
      <c r="H383" s="94">
        <f>H384</f>
        <v>15804.3</v>
      </c>
      <c r="I383" s="94">
        <f t="shared" si="62"/>
        <v>15804.3</v>
      </c>
      <c r="J383" s="94">
        <f>J384</f>
        <v>0</v>
      </c>
      <c r="K383" s="79">
        <f t="shared" si="63"/>
        <v>15804.3</v>
      </c>
    </row>
    <row r="384" spans="1:11" ht="33">
      <c r="A384" s="41" t="str">
        <f ca="1">IF(ISERROR(MATCH(E384,Код_КЦСР,0)),"",INDIRECT(ADDRESS(MATCH(E384,Код_КЦСР,0)+1,2,,,"КЦСР")))</f>
        <v>Муниципальная программа «Развитие земельно-имущественного комплекса  города Череповца» на 2014-2018 годы</v>
      </c>
      <c r="B384" s="88">
        <v>803</v>
      </c>
      <c r="C384" s="8" t="s">
        <v>237</v>
      </c>
      <c r="D384" s="8" t="s">
        <v>243</v>
      </c>
      <c r="E384" s="88" t="s">
        <v>71</v>
      </c>
      <c r="F384" s="88"/>
      <c r="G384" s="94"/>
      <c r="H384" s="94">
        <f>H385</f>
        <v>15804.3</v>
      </c>
      <c r="I384" s="94">
        <f t="shared" si="62"/>
        <v>15804.3</v>
      </c>
      <c r="J384" s="94">
        <f>J385</f>
        <v>0</v>
      </c>
      <c r="K384" s="79">
        <f t="shared" si="63"/>
        <v>15804.3</v>
      </c>
    </row>
    <row r="385" spans="1:11" ht="33">
      <c r="A385" s="41" t="str">
        <f ca="1">IF(ISERROR(MATCH(E385,Код_КЦСР,0)),"",INDIRECT(ADDRESS(MATCH(E385,Код_КЦСР,0)+1,2,,,"КЦСР")))</f>
        <v>Формирование и обеспечение сохранности муниципального земельно-имущественного комплекса</v>
      </c>
      <c r="B385" s="88">
        <v>803</v>
      </c>
      <c r="C385" s="8" t="s">
        <v>237</v>
      </c>
      <c r="D385" s="8" t="s">
        <v>243</v>
      </c>
      <c r="E385" s="88" t="s">
        <v>73</v>
      </c>
      <c r="F385" s="88"/>
      <c r="G385" s="94"/>
      <c r="H385" s="94">
        <f>H386</f>
        <v>15804.3</v>
      </c>
      <c r="I385" s="94">
        <f t="shared" si="62"/>
        <v>15804.3</v>
      </c>
      <c r="J385" s="94">
        <f>J386</f>
        <v>0</v>
      </c>
      <c r="K385" s="79">
        <f t="shared" si="63"/>
        <v>15804.3</v>
      </c>
    </row>
    <row r="386" spans="1:11" ht="12.75">
      <c r="A386" s="41" t="str">
        <f ca="1">IF(ISERROR(MATCH(F386,Код_КВР,0)),"",INDIRECT(ADDRESS(MATCH(F386,Код_КВР,0)+1,2,,,"КВР")))</f>
        <v>Закупка товаров, работ и услуг для муниципальных нужд</v>
      </c>
      <c r="B386" s="88">
        <v>803</v>
      </c>
      <c r="C386" s="8" t="s">
        <v>237</v>
      </c>
      <c r="D386" s="8" t="s">
        <v>243</v>
      </c>
      <c r="E386" s="88" t="s">
        <v>73</v>
      </c>
      <c r="F386" s="88">
        <v>200</v>
      </c>
      <c r="G386" s="94"/>
      <c r="H386" s="94">
        <f>H387</f>
        <v>15804.3</v>
      </c>
      <c r="I386" s="94">
        <f t="shared" si="62"/>
        <v>15804.3</v>
      </c>
      <c r="J386" s="94">
        <f>J387</f>
        <v>0</v>
      </c>
      <c r="K386" s="79">
        <f t="shared" si="63"/>
        <v>15804.3</v>
      </c>
    </row>
    <row r="387" spans="1:11" ht="33">
      <c r="A387" s="41" t="str">
        <f ca="1">IF(ISERROR(MATCH(F387,Код_КВР,0)),"",INDIRECT(ADDRESS(MATCH(F387,Код_КВР,0)+1,2,,,"КВР")))</f>
        <v>Иные закупки товаров, работ и услуг для обеспечения муниципальных нужд</v>
      </c>
      <c r="B387" s="88">
        <v>803</v>
      </c>
      <c r="C387" s="8" t="s">
        <v>237</v>
      </c>
      <c r="D387" s="8" t="s">
        <v>243</v>
      </c>
      <c r="E387" s="88" t="s">
        <v>73</v>
      </c>
      <c r="F387" s="88">
        <v>240</v>
      </c>
      <c r="G387" s="94"/>
      <c r="H387" s="94">
        <f>H388</f>
        <v>15804.3</v>
      </c>
      <c r="I387" s="94">
        <f t="shared" si="62"/>
        <v>15804.3</v>
      </c>
      <c r="J387" s="94">
        <f>J388</f>
        <v>0</v>
      </c>
      <c r="K387" s="79">
        <f t="shared" si="63"/>
        <v>15804.3</v>
      </c>
    </row>
    <row r="388" spans="1:11" ht="33">
      <c r="A388" s="41" t="str">
        <f ca="1">IF(ISERROR(MATCH(F388,Код_КВР,0)),"",INDIRECT(ADDRESS(MATCH(F388,Код_КВР,0)+1,2,,,"КВР")))</f>
        <v xml:space="preserve">Прочая закупка товаров, работ и услуг для обеспечения муниципальных нужд         </v>
      </c>
      <c r="B388" s="88">
        <v>803</v>
      </c>
      <c r="C388" s="8" t="s">
        <v>237</v>
      </c>
      <c r="D388" s="8" t="s">
        <v>243</v>
      </c>
      <c r="E388" s="88" t="s">
        <v>73</v>
      </c>
      <c r="F388" s="88">
        <v>244</v>
      </c>
      <c r="G388" s="94"/>
      <c r="H388" s="94">
        <v>15804.3</v>
      </c>
      <c r="I388" s="94">
        <f t="shared" si="62"/>
        <v>15804.3</v>
      </c>
      <c r="J388" s="94"/>
      <c r="K388" s="79">
        <f t="shared" si="63"/>
        <v>15804.3</v>
      </c>
    </row>
    <row r="389" spans="1:11" ht="12.75">
      <c r="A389" s="12" t="s">
        <v>201</v>
      </c>
      <c r="B389" s="88">
        <v>803</v>
      </c>
      <c r="C389" s="8" t="s">
        <v>237</v>
      </c>
      <c r="D389" s="8" t="s">
        <v>240</v>
      </c>
      <c r="E389" s="88"/>
      <c r="F389" s="88"/>
      <c r="G389" s="94">
        <f>G390+G406</f>
        <v>615002.7</v>
      </c>
      <c r="H389" s="94">
        <f>H390+H406</f>
        <v>51383.6</v>
      </c>
      <c r="I389" s="94">
        <f t="shared" si="62"/>
        <v>666386.2999999999</v>
      </c>
      <c r="J389" s="94">
        <f>J390+J406</f>
        <v>0</v>
      </c>
      <c r="K389" s="79">
        <f t="shared" si="63"/>
        <v>666386.2999999999</v>
      </c>
    </row>
    <row r="390" spans="1:11" ht="33">
      <c r="A390" s="41" t="str">
        <f ca="1">IF(ISERROR(MATCH(E390,Код_КЦСР,0)),"",INDIRECT(ADDRESS(MATCH(E390,Код_КЦСР,0)+1,2,,,"КЦСР")))</f>
        <v>Муниципальная программа «Развитие жилищно-коммунального хозяйства города Череповца» на 2014-2018 годы</v>
      </c>
      <c r="B390" s="88">
        <v>803</v>
      </c>
      <c r="C390" s="8" t="s">
        <v>237</v>
      </c>
      <c r="D390" s="8" t="s">
        <v>240</v>
      </c>
      <c r="E390" s="88" t="s">
        <v>56</v>
      </c>
      <c r="F390" s="88"/>
      <c r="G390" s="94">
        <f>G391</f>
        <v>580002.7</v>
      </c>
      <c r="H390" s="94">
        <f>H391</f>
        <v>51383.6</v>
      </c>
      <c r="I390" s="94">
        <f t="shared" si="62"/>
        <v>631386.2999999999</v>
      </c>
      <c r="J390" s="94">
        <f>J391</f>
        <v>0</v>
      </c>
      <c r="K390" s="79">
        <f t="shared" si="63"/>
        <v>631386.2999999999</v>
      </c>
    </row>
    <row r="391" spans="1:11" ht="12.75">
      <c r="A391" s="41" t="str">
        <f ca="1">IF(ISERROR(MATCH(E391,Код_КЦСР,0)),"",INDIRECT(ADDRESS(MATCH(E391,Код_КЦСР,0)+1,2,,,"КЦСР")))</f>
        <v>Развитие благоустройства города</v>
      </c>
      <c r="B391" s="88">
        <v>803</v>
      </c>
      <c r="C391" s="8" t="s">
        <v>237</v>
      </c>
      <c r="D391" s="8" t="s">
        <v>240</v>
      </c>
      <c r="E391" s="88" t="s">
        <v>57</v>
      </c>
      <c r="F391" s="88"/>
      <c r="G391" s="94">
        <f>G392+G402</f>
        <v>580002.7</v>
      </c>
      <c r="H391" s="94">
        <f>H392+H402</f>
        <v>51383.6</v>
      </c>
      <c r="I391" s="94">
        <f t="shared" si="62"/>
        <v>631386.2999999999</v>
      </c>
      <c r="J391" s="94">
        <f>J392+J402</f>
        <v>0</v>
      </c>
      <c r="K391" s="79">
        <f t="shared" si="63"/>
        <v>631386.2999999999</v>
      </c>
    </row>
    <row r="392" spans="1:11" ht="12.75">
      <c r="A392" s="41" t="str">
        <f ca="1">IF(ISERROR(MATCH(E392,Код_КЦСР,0)),"",INDIRECT(ADDRESS(MATCH(E392,Код_КЦСР,0)+1,2,,,"КЦСР")))</f>
        <v>Мероприятия по содержанию и ремонту улично-дорожной  сети города</v>
      </c>
      <c r="B392" s="88">
        <v>803</v>
      </c>
      <c r="C392" s="8" t="s">
        <v>237</v>
      </c>
      <c r="D392" s="8" t="s">
        <v>240</v>
      </c>
      <c r="E392" s="88" t="s">
        <v>61</v>
      </c>
      <c r="F392" s="88"/>
      <c r="G392" s="94">
        <f>G393+G395+G399</f>
        <v>352239.7</v>
      </c>
      <c r="H392" s="94">
        <f>H393+H395+H399</f>
        <v>51383.6</v>
      </c>
      <c r="I392" s="94">
        <f t="shared" si="62"/>
        <v>403623.3</v>
      </c>
      <c r="J392" s="94">
        <f>J393+J395+J399</f>
        <v>0</v>
      </c>
      <c r="K392" s="79">
        <f t="shared" si="63"/>
        <v>403623.3</v>
      </c>
    </row>
    <row r="393" spans="1:11" ht="33">
      <c r="A393" s="41" t="str">
        <f aca="true" t="shared" si="66" ref="A393:A401">IF(ISERROR(MATCH(F393,Код_КВР,0)),"",INDIRECT(ADDRESS(MATCH(F393,Код_КВР,0)+1,2,,,"КВР")))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93" s="88">
        <v>803</v>
      </c>
      <c r="C393" s="8" t="s">
        <v>237</v>
      </c>
      <c r="D393" s="8" t="s">
        <v>240</v>
      </c>
      <c r="E393" s="88" t="s">
        <v>61</v>
      </c>
      <c r="F393" s="88">
        <v>100</v>
      </c>
      <c r="G393" s="94">
        <f>G394</f>
        <v>10425.9</v>
      </c>
      <c r="H393" s="94">
        <f>H394</f>
        <v>0</v>
      </c>
      <c r="I393" s="94">
        <f t="shared" si="62"/>
        <v>10425.9</v>
      </c>
      <c r="J393" s="94">
        <f>J394</f>
        <v>0</v>
      </c>
      <c r="K393" s="79">
        <f t="shared" si="63"/>
        <v>10425.9</v>
      </c>
    </row>
    <row r="394" spans="1:11" ht="12.75">
      <c r="A394" s="41" t="str">
        <f ca="1" t="shared" si="66"/>
        <v>Расходы на выплаты персоналу казенных учреждений</v>
      </c>
      <c r="B394" s="88">
        <v>803</v>
      </c>
      <c r="C394" s="8" t="s">
        <v>237</v>
      </c>
      <c r="D394" s="8" t="s">
        <v>240</v>
      </c>
      <c r="E394" s="88" t="s">
        <v>61</v>
      </c>
      <c r="F394" s="88">
        <v>110</v>
      </c>
      <c r="G394" s="94">
        <v>10425.9</v>
      </c>
      <c r="H394" s="79"/>
      <c r="I394" s="94">
        <f t="shared" si="62"/>
        <v>10425.9</v>
      </c>
      <c r="J394" s="79"/>
      <c r="K394" s="79">
        <f t="shared" si="63"/>
        <v>10425.9</v>
      </c>
    </row>
    <row r="395" spans="1:11" ht="12.75">
      <c r="A395" s="41" t="str">
        <f ca="1" t="shared" si="66"/>
        <v>Закупка товаров, работ и услуг для муниципальных нужд</v>
      </c>
      <c r="B395" s="88">
        <v>803</v>
      </c>
      <c r="C395" s="8" t="s">
        <v>237</v>
      </c>
      <c r="D395" s="8" t="s">
        <v>240</v>
      </c>
      <c r="E395" s="88" t="s">
        <v>61</v>
      </c>
      <c r="F395" s="88">
        <v>200</v>
      </c>
      <c r="G395" s="94">
        <f>G396</f>
        <v>341812.2</v>
      </c>
      <c r="H395" s="94">
        <f>H396</f>
        <v>51383.6</v>
      </c>
      <c r="I395" s="94">
        <f t="shared" si="62"/>
        <v>393195.8</v>
      </c>
      <c r="J395" s="94">
        <f>J396</f>
        <v>0</v>
      </c>
      <c r="K395" s="79">
        <f t="shared" si="63"/>
        <v>393195.8</v>
      </c>
    </row>
    <row r="396" spans="1:11" ht="33">
      <c r="A396" s="41" t="str">
        <f ca="1" t="shared" si="66"/>
        <v>Иные закупки товаров, работ и услуг для обеспечения муниципальных нужд</v>
      </c>
      <c r="B396" s="88">
        <v>803</v>
      </c>
      <c r="C396" s="8" t="s">
        <v>237</v>
      </c>
      <c r="D396" s="8" t="s">
        <v>240</v>
      </c>
      <c r="E396" s="88" t="s">
        <v>61</v>
      </c>
      <c r="F396" s="88">
        <v>240</v>
      </c>
      <c r="G396" s="94">
        <f>SUM(G397:G398)</f>
        <v>341812.2</v>
      </c>
      <c r="H396" s="94">
        <f>SUM(H397:H398)</f>
        <v>51383.6</v>
      </c>
      <c r="I396" s="94">
        <f t="shared" si="62"/>
        <v>393195.8</v>
      </c>
      <c r="J396" s="94">
        <f>SUM(J397:J398)</f>
        <v>0</v>
      </c>
      <c r="K396" s="79">
        <f t="shared" si="63"/>
        <v>393195.8</v>
      </c>
    </row>
    <row r="397" spans="1:11" ht="33">
      <c r="A397" s="41" t="str">
        <f ca="1" t="shared" si="66"/>
        <v>Закупка товаров, работ, услуг в сфере информационно-коммуникационных технологий</v>
      </c>
      <c r="B397" s="88">
        <v>803</v>
      </c>
      <c r="C397" s="8" t="s">
        <v>237</v>
      </c>
      <c r="D397" s="8" t="s">
        <v>240</v>
      </c>
      <c r="E397" s="88" t="s">
        <v>61</v>
      </c>
      <c r="F397" s="88">
        <v>242</v>
      </c>
      <c r="G397" s="94">
        <v>665.5</v>
      </c>
      <c r="H397" s="79"/>
      <c r="I397" s="94">
        <f t="shared" si="62"/>
        <v>665.5</v>
      </c>
      <c r="J397" s="79">
        <v>-665.5</v>
      </c>
      <c r="K397" s="79">
        <f t="shared" si="63"/>
        <v>0</v>
      </c>
    </row>
    <row r="398" spans="1:11" ht="33">
      <c r="A398" s="41" t="str">
        <f ca="1" t="shared" si="66"/>
        <v xml:space="preserve">Прочая закупка товаров, работ и услуг для обеспечения муниципальных нужд         </v>
      </c>
      <c r="B398" s="88">
        <v>803</v>
      </c>
      <c r="C398" s="8" t="s">
        <v>237</v>
      </c>
      <c r="D398" s="8" t="s">
        <v>240</v>
      </c>
      <c r="E398" s="88" t="s">
        <v>61</v>
      </c>
      <c r="F398" s="88">
        <v>244</v>
      </c>
      <c r="G398" s="94">
        <f>315819.7+25327</f>
        <v>341146.7</v>
      </c>
      <c r="H398" s="79">
        <v>51383.6</v>
      </c>
      <c r="I398" s="94">
        <f t="shared" si="62"/>
        <v>392530.3</v>
      </c>
      <c r="J398" s="79">
        <v>665.5</v>
      </c>
      <c r="K398" s="79">
        <f t="shared" si="63"/>
        <v>393195.8</v>
      </c>
    </row>
    <row r="399" spans="1:11" ht="12.75">
      <c r="A399" s="41" t="str">
        <f ca="1" t="shared" si="66"/>
        <v>Иные бюджетные ассигнования</v>
      </c>
      <c r="B399" s="88">
        <v>803</v>
      </c>
      <c r="C399" s="8" t="s">
        <v>237</v>
      </c>
      <c r="D399" s="8" t="s">
        <v>240</v>
      </c>
      <c r="E399" s="88" t="s">
        <v>61</v>
      </c>
      <c r="F399" s="88">
        <v>800</v>
      </c>
      <c r="G399" s="94">
        <f>G400</f>
        <v>1.6</v>
      </c>
      <c r="H399" s="94">
        <f>H400</f>
        <v>0</v>
      </c>
      <c r="I399" s="94">
        <f t="shared" si="62"/>
        <v>1.6</v>
      </c>
      <c r="J399" s="94">
        <f>J400</f>
        <v>0</v>
      </c>
      <c r="K399" s="79">
        <f t="shared" si="63"/>
        <v>1.6</v>
      </c>
    </row>
    <row r="400" spans="1:11" ht="12.75">
      <c r="A400" s="41" t="str">
        <f ca="1" t="shared" si="66"/>
        <v>Уплата налогов, сборов и иных платежей</v>
      </c>
      <c r="B400" s="88">
        <v>803</v>
      </c>
      <c r="C400" s="8" t="s">
        <v>237</v>
      </c>
      <c r="D400" s="8" t="s">
        <v>240</v>
      </c>
      <c r="E400" s="88" t="s">
        <v>61</v>
      </c>
      <c r="F400" s="88">
        <v>850</v>
      </c>
      <c r="G400" s="94">
        <f>G401</f>
        <v>1.6</v>
      </c>
      <c r="H400" s="94">
        <f>H401</f>
        <v>0</v>
      </c>
      <c r="I400" s="94">
        <f t="shared" si="62"/>
        <v>1.6</v>
      </c>
      <c r="J400" s="94">
        <f>J401</f>
        <v>0</v>
      </c>
      <c r="K400" s="79">
        <f t="shared" si="63"/>
        <v>1.6</v>
      </c>
    </row>
    <row r="401" spans="1:11" ht="12.75">
      <c r="A401" s="41" t="str">
        <f ca="1" t="shared" si="66"/>
        <v>Уплата прочих налогов, сборов и иных платежей</v>
      </c>
      <c r="B401" s="88">
        <v>803</v>
      </c>
      <c r="C401" s="8" t="s">
        <v>237</v>
      </c>
      <c r="D401" s="8" t="s">
        <v>240</v>
      </c>
      <c r="E401" s="88" t="s">
        <v>61</v>
      </c>
      <c r="F401" s="88">
        <v>852</v>
      </c>
      <c r="G401" s="94">
        <v>1.6</v>
      </c>
      <c r="H401" s="79"/>
      <c r="I401" s="94">
        <f t="shared" si="62"/>
        <v>1.6</v>
      </c>
      <c r="J401" s="79"/>
      <c r="K401" s="79">
        <f t="shared" si="63"/>
        <v>1.6</v>
      </c>
    </row>
    <row r="402" spans="1:11" ht="49.5">
      <c r="A402" s="41" t="str">
        <f ca="1">IF(ISERROR(MATCH(E402,Код_КЦСР,0)),"",INDIRECT(ADDRESS(MATCH(E402,Код_КЦСР,0)+1,2,,,"КЦСР")))</f>
        <v>Осуществление дорожной деятельности в отношении автомобильных дорог общего пользования местного значения за счет субсидий из областного бюджета</v>
      </c>
      <c r="B402" s="88">
        <v>803</v>
      </c>
      <c r="C402" s="8" t="s">
        <v>237</v>
      </c>
      <c r="D402" s="8" t="s">
        <v>240</v>
      </c>
      <c r="E402" s="88" t="s">
        <v>455</v>
      </c>
      <c r="F402" s="88"/>
      <c r="G402" s="94">
        <f aca="true" t="shared" si="67" ref="G402:J404">G403</f>
        <v>227763</v>
      </c>
      <c r="H402" s="94">
        <f t="shared" si="67"/>
        <v>0</v>
      </c>
      <c r="I402" s="94">
        <f t="shared" si="62"/>
        <v>227763</v>
      </c>
      <c r="J402" s="94">
        <f t="shared" si="67"/>
        <v>0</v>
      </c>
      <c r="K402" s="79">
        <f t="shared" si="63"/>
        <v>227763</v>
      </c>
    </row>
    <row r="403" spans="1:11" ht="12.75">
      <c r="A403" s="41" t="str">
        <f ca="1">IF(ISERROR(MATCH(F403,Код_КВР,0)),"",INDIRECT(ADDRESS(MATCH(F403,Код_КВР,0)+1,2,,,"КВР")))</f>
        <v>Закупка товаров, работ и услуг для муниципальных нужд</v>
      </c>
      <c r="B403" s="88">
        <v>803</v>
      </c>
      <c r="C403" s="8" t="s">
        <v>237</v>
      </c>
      <c r="D403" s="8" t="s">
        <v>240</v>
      </c>
      <c r="E403" s="88" t="s">
        <v>455</v>
      </c>
      <c r="F403" s="88">
        <v>200</v>
      </c>
      <c r="G403" s="94">
        <f t="shared" si="67"/>
        <v>227763</v>
      </c>
      <c r="H403" s="94">
        <f t="shared" si="67"/>
        <v>0</v>
      </c>
      <c r="I403" s="94">
        <f t="shared" si="62"/>
        <v>227763</v>
      </c>
      <c r="J403" s="94">
        <f t="shared" si="67"/>
        <v>0</v>
      </c>
      <c r="K403" s="79">
        <f t="shared" si="63"/>
        <v>227763</v>
      </c>
    </row>
    <row r="404" spans="1:11" ht="33">
      <c r="A404" s="41" t="str">
        <f ca="1">IF(ISERROR(MATCH(F404,Код_КВР,0)),"",INDIRECT(ADDRESS(MATCH(F404,Код_КВР,0)+1,2,,,"КВР")))</f>
        <v>Иные закупки товаров, работ и услуг для обеспечения муниципальных нужд</v>
      </c>
      <c r="B404" s="88">
        <v>803</v>
      </c>
      <c r="C404" s="8" t="s">
        <v>237</v>
      </c>
      <c r="D404" s="8" t="s">
        <v>240</v>
      </c>
      <c r="E404" s="88" t="s">
        <v>455</v>
      </c>
      <c r="F404" s="88">
        <v>240</v>
      </c>
      <c r="G404" s="94">
        <f t="shared" si="67"/>
        <v>227763</v>
      </c>
      <c r="H404" s="94">
        <f t="shared" si="67"/>
        <v>0</v>
      </c>
      <c r="I404" s="94">
        <f t="shared" si="62"/>
        <v>227763</v>
      </c>
      <c r="J404" s="94">
        <f t="shared" si="67"/>
        <v>0</v>
      </c>
      <c r="K404" s="79">
        <f t="shared" si="63"/>
        <v>227763</v>
      </c>
    </row>
    <row r="405" spans="1:11" ht="33">
      <c r="A405" s="41" t="str">
        <f ca="1">IF(ISERROR(MATCH(F405,Код_КВР,0)),"",INDIRECT(ADDRESS(MATCH(F405,Код_КВР,0)+1,2,,,"КВР")))</f>
        <v xml:space="preserve">Прочая закупка товаров, работ и услуг для обеспечения муниципальных нужд         </v>
      </c>
      <c r="B405" s="88">
        <v>803</v>
      </c>
      <c r="C405" s="8" t="s">
        <v>237</v>
      </c>
      <c r="D405" s="8" t="s">
        <v>240</v>
      </c>
      <c r="E405" s="88" t="s">
        <v>455</v>
      </c>
      <c r="F405" s="88">
        <v>244</v>
      </c>
      <c r="G405" s="94">
        <v>227763</v>
      </c>
      <c r="H405" s="79"/>
      <c r="I405" s="94">
        <f t="shared" si="62"/>
        <v>227763</v>
      </c>
      <c r="J405" s="79"/>
      <c r="K405" s="79">
        <f t="shared" si="63"/>
        <v>227763</v>
      </c>
    </row>
    <row r="406" spans="1:11" ht="33">
      <c r="A406" s="41" t="str">
        <f ca="1">IF(ISERROR(MATCH(E406,Код_КЦСР,0)),"",INDIRECT(ADDRESS(MATCH(E406,Код_КЦСР,0)+1,2,,,"КЦСР")))</f>
        <v>Непрограммные направления деятельности органов местного самоуправления</v>
      </c>
      <c r="B406" s="88">
        <v>803</v>
      </c>
      <c r="C406" s="8" t="s">
        <v>237</v>
      </c>
      <c r="D406" s="8" t="s">
        <v>240</v>
      </c>
      <c r="E406" s="88" t="s">
        <v>323</v>
      </c>
      <c r="F406" s="88"/>
      <c r="G406" s="94">
        <f aca="true" t="shared" si="68" ref="G406:J409">G407</f>
        <v>35000</v>
      </c>
      <c r="H406" s="94">
        <f t="shared" si="68"/>
        <v>0</v>
      </c>
      <c r="I406" s="94">
        <f t="shared" si="62"/>
        <v>35000</v>
      </c>
      <c r="J406" s="94">
        <f t="shared" si="68"/>
        <v>0</v>
      </c>
      <c r="K406" s="79">
        <f t="shared" si="63"/>
        <v>35000</v>
      </c>
    </row>
    <row r="407" spans="1:11" ht="12.75">
      <c r="A407" s="41" t="str">
        <f ca="1">IF(ISERROR(MATCH(E407,Код_КЦСР,0)),"",INDIRECT(ADDRESS(MATCH(E407,Код_КЦСР,0)+1,2,,,"КЦСР")))</f>
        <v>Расходы, не включенные в муниципальные программы города Череповца</v>
      </c>
      <c r="B407" s="88">
        <v>803</v>
      </c>
      <c r="C407" s="8" t="s">
        <v>237</v>
      </c>
      <c r="D407" s="8" t="s">
        <v>240</v>
      </c>
      <c r="E407" s="88" t="s">
        <v>325</v>
      </c>
      <c r="F407" s="88"/>
      <c r="G407" s="94">
        <f t="shared" si="68"/>
        <v>35000</v>
      </c>
      <c r="H407" s="94">
        <f t="shared" si="68"/>
        <v>0</v>
      </c>
      <c r="I407" s="94">
        <f t="shared" si="62"/>
        <v>35000</v>
      </c>
      <c r="J407" s="94">
        <f t="shared" si="68"/>
        <v>0</v>
      </c>
      <c r="K407" s="79">
        <f t="shared" si="63"/>
        <v>35000</v>
      </c>
    </row>
    <row r="408" spans="1:11" ht="33">
      <c r="A408" s="41" t="str">
        <f ca="1">IF(ISERROR(MATCH(E408,Код_КЦСР,0)),"",INDIRECT(ADDRESS(MATCH(E408,Код_КЦСР,0)+1,2,,,"КЦСР")))</f>
        <v>Возмещение затрат по организации работ, связанных с уборкой улично-дорожной сети предприятиями жилищно-коммунального хозяйства города</v>
      </c>
      <c r="B408" s="88">
        <v>803</v>
      </c>
      <c r="C408" s="8" t="s">
        <v>237</v>
      </c>
      <c r="D408" s="8" t="s">
        <v>240</v>
      </c>
      <c r="E408" s="88" t="s">
        <v>468</v>
      </c>
      <c r="F408" s="88"/>
      <c r="G408" s="94">
        <f t="shared" si="68"/>
        <v>35000</v>
      </c>
      <c r="H408" s="94">
        <f t="shared" si="68"/>
        <v>0</v>
      </c>
      <c r="I408" s="94">
        <f t="shared" si="62"/>
        <v>35000</v>
      </c>
      <c r="J408" s="94">
        <f t="shared" si="68"/>
        <v>0</v>
      </c>
      <c r="K408" s="79">
        <f t="shared" si="63"/>
        <v>35000</v>
      </c>
    </row>
    <row r="409" spans="1:11" ht="21" customHeight="1">
      <c r="A409" s="41" t="str">
        <f ca="1">IF(ISERROR(MATCH(F409,Код_КВР,0)),"",INDIRECT(ADDRESS(MATCH(F409,Код_КВР,0)+1,2,,,"КВР")))</f>
        <v>Иные бюджетные ассигнования</v>
      </c>
      <c r="B409" s="88">
        <v>803</v>
      </c>
      <c r="C409" s="8" t="s">
        <v>237</v>
      </c>
      <c r="D409" s="8" t="s">
        <v>240</v>
      </c>
      <c r="E409" s="88" t="s">
        <v>468</v>
      </c>
      <c r="F409" s="88">
        <v>800</v>
      </c>
      <c r="G409" s="94">
        <f t="shared" si="68"/>
        <v>35000</v>
      </c>
      <c r="H409" s="94">
        <f t="shared" si="68"/>
        <v>0</v>
      </c>
      <c r="I409" s="94">
        <f t="shared" si="62"/>
        <v>35000</v>
      </c>
      <c r="J409" s="94">
        <f t="shared" si="68"/>
        <v>0</v>
      </c>
      <c r="K409" s="79">
        <f t="shared" si="63"/>
        <v>35000</v>
      </c>
    </row>
    <row r="410" spans="1:11" ht="33">
      <c r="A410" s="41" t="str">
        <f ca="1">IF(ISERROR(MATCH(F410,Код_КВР,0)),"",INDIRECT(ADDRESS(MATCH(F410,Код_КВР,0)+1,2,,,"КВР")))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10" s="88">
        <v>803</v>
      </c>
      <c r="C410" s="8" t="s">
        <v>237</v>
      </c>
      <c r="D410" s="8" t="s">
        <v>240</v>
      </c>
      <c r="E410" s="88" t="s">
        <v>468</v>
      </c>
      <c r="F410" s="88">
        <v>810</v>
      </c>
      <c r="G410" s="94">
        <v>35000</v>
      </c>
      <c r="H410" s="79"/>
      <c r="I410" s="94">
        <f t="shared" si="62"/>
        <v>35000</v>
      </c>
      <c r="J410" s="79"/>
      <c r="K410" s="79">
        <f t="shared" si="63"/>
        <v>35000</v>
      </c>
    </row>
    <row r="411" spans="1:11" ht="12.75">
      <c r="A411" s="10" t="s">
        <v>244</v>
      </c>
      <c r="B411" s="88">
        <v>803</v>
      </c>
      <c r="C411" s="8" t="s">
        <v>237</v>
      </c>
      <c r="D411" s="8" t="s">
        <v>217</v>
      </c>
      <c r="E411" s="88"/>
      <c r="F411" s="88"/>
      <c r="G411" s="94">
        <f>G412+G421</f>
        <v>130</v>
      </c>
      <c r="H411" s="94">
        <f>H412+H421</f>
        <v>0</v>
      </c>
      <c r="I411" s="94">
        <f t="shared" si="62"/>
        <v>130</v>
      </c>
      <c r="J411" s="94">
        <f>J412+J421</f>
        <v>0</v>
      </c>
      <c r="K411" s="79">
        <f t="shared" si="63"/>
        <v>130</v>
      </c>
    </row>
    <row r="412" spans="1:11" ht="33">
      <c r="A412" s="41" t="str">
        <f ca="1">IF(ISERROR(MATCH(E412,Код_КЦСР,0)),"",INDIRECT(ADDRESS(MATCH(E412,Код_КЦСР,0)+1,2,,,"КЦСР")))</f>
        <v>Муниципальная программа «Развитие внутреннего и въездного туризма в г.Череповце на 2014-2022 годы»</v>
      </c>
      <c r="B412" s="88">
        <v>803</v>
      </c>
      <c r="C412" s="8" t="s">
        <v>237</v>
      </c>
      <c r="D412" s="8" t="s">
        <v>217</v>
      </c>
      <c r="E412" s="88" t="s">
        <v>1</v>
      </c>
      <c r="F412" s="88"/>
      <c r="G412" s="94">
        <f>G413+G417</f>
        <v>50</v>
      </c>
      <c r="H412" s="94">
        <f>H413+H417</f>
        <v>0</v>
      </c>
      <c r="I412" s="94">
        <f t="shared" si="62"/>
        <v>50</v>
      </c>
      <c r="J412" s="94">
        <f>J413+J417</f>
        <v>0</v>
      </c>
      <c r="K412" s="79">
        <f t="shared" si="63"/>
        <v>50</v>
      </c>
    </row>
    <row r="413" spans="1:11" ht="33">
      <c r="A413" s="41" t="str">
        <f ca="1">IF(ISERROR(MATCH(E413,Код_КЦСР,0)),"",INDIRECT(ADDRESS(MATCH(E413,Код_КЦСР,0)+1,2,,,"КЦСР")))</f>
        <v>Продвижение городского туристского продукта на российском и международном рынках</v>
      </c>
      <c r="B413" s="88">
        <v>803</v>
      </c>
      <c r="C413" s="8" t="s">
        <v>237</v>
      </c>
      <c r="D413" s="8" t="s">
        <v>217</v>
      </c>
      <c r="E413" s="88" t="s">
        <v>3</v>
      </c>
      <c r="F413" s="88"/>
      <c r="G413" s="94">
        <f aca="true" t="shared" si="69" ref="G413:J415">G414</f>
        <v>22</v>
      </c>
      <c r="H413" s="94">
        <f t="shared" si="69"/>
        <v>0</v>
      </c>
      <c r="I413" s="94">
        <f t="shared" si="62"/>
        <v>22</v>
      </c>
      <c r="J413" s="94">
        <f t="shared" si="69"/>
        <v>0</v>
      </c>
      <c r="K413" s="79">
        <f t="shared" si="63"/>
        <v>22</v>
      </c>
    </row>
    <row r="414" spans="1:11" ht="12.75">
      <c r="A414" s="41" t="str">
        <f ca="1">IF(ISERROR(MATCH(F414,Код_КВР,0)),"",INDIRECT(ADDRESS(MATCH(F414,Код_КВР,0)+1,2,,,"КВР")))</f>
        <v>Закупка товаров, работ и услуг для муниципальных нужд</v>
      </c>
      <c r="B414" s="88">
        <v>803</v>
      </c>
      <c r="C414" s="8" t="s">
        <v>237</v>
      </c>
      <c r="D414" s="8" t="s">
        <v>217</v>
      </c>
      <c r="E414" s="88" t="s">
        <v>3</v>
      </c>
      <c r="F414" s="88">
        <v>200</v>
      </c>
      <c r="G414" s="94">
        <f t="shared" si="69"/>
        <v>22</v>
      </c>
      <c r="H414" s="94">
        <f t="shared" si="69"/>
        <v>0</v>
      </c>
      <c r="I414" s="94">
        <f t="shared" si="62"/>
        <v>22</v>
      </c>
      <c r="J414" s="94">
        <f t="shared" si="69"/>
        <v>0</v>
      </c>
      <c r="K414" s="79">
        <f t="shared" si="63"/>
        <v>22</v>
      </c>
    </row>
    <row r="415" spans="1:11" ht="33">
      <c r="A415" s="41" t="str">
        <f ca="1">IF(ISERROR(MATCH(F415,Код_КВР,0)),"",INDIRECT(ADDRESS(MATCH(F415,Код_КВР,0)+1,2,,,"КВР")))</f>
        <v>Иные закупки товаров, работ и услуг для обеспечения муниципальных нужд</v>
      </c>
      <c r="B415" s="88">
        <v>803</v>
      </c>
      <c r="C415" s="8" t="s">
        <v>237</v>
      </c>
      <c r="D415" s="8" t="s">
        <v>217</v>
      </c>
      <c r="E415" s="88" t="s">
        <v>3</v>
      </c>
      <c r="F415" s="88">
        <v>240</v>
      </c>
      <c r="G415" s="94">
        <f t="shared" si="69"/>
        <v>22</v>
      </c>
      <c r="H415" s="94">
        <f t="shared" si="69"/>
        <v>0</v>
      </c>
      <c r="I415" s="94">
        <f t="shared" si="62"/>
        <v>22</v>
      </c>
      <c r="J415" s="94">
        <f t="shared" si="69"/>
        <v>0</v>
      </c>
      <c r="K415" s="79">
        <f t="shared" si="63"/>
        <v>22</v>
      </c>
    </row>
    <row r="416" spans="1:11" ht="33">
      <c r="A416" s="41" t="str">
        <f ca="1">IF(ISERROR(MATCH(F416,Код_КВР,0)),"",INDIRECT(ADDRESS(MATCH(F416,Код_КВР,0)+1,2,,,"КВР")))</f>
        <v xml:space="preserve">Прочая закупка товаров, работ и услуг для обеспечения муниципальных нужд         </v>
      </c>
      <c r="B416" s="88">
        <v>803</v>
      </c>
      <c r="C416" s="8" t="s">
        <v>237</v>
      </c>
      <c r="D416" s="8" t="s">
        <v>217</v>
      </c>
      <c r="E416" s="88" t="s">
        <v>3</v>
      </c>
      <c r="F416" s="88">
        <v>244</v>
      </c>
      <c r="G416" s="94">
        <v>22</v>
      </c>
      <c r="H416" s="79"/>
      <c r="I416" s="94">
        <f t="shared" si="62"/>
        <v>22</v>
      </c>
      <c r="J416" s="79"/>
      <c r="K416" s="79">
        <f t="shared" si="63"/>
        <v>22</v>
      </c>
    </row>
    <row r="417" spans="1:11" ht="12.75">
      <c r="A417" s="41" t="str">
        <f ca="1">IF(ISERROR(MATCH(E417,Код_КЦСР,0)),"",INDIRECT(ADDRESS(MATCH(E417,Код_КЦСР,0)+1,2,,,"КЦСР")))</f>
        <v>Развитие туристской, инженерной и транспортной инфраструктур</v>
      </c>
      <c r="B417" s="88">
        <v>803</v>
      </c>
      <c r="C417" s="8" t="s">
        <v>237</v>
      </c>
      <c r="D417" s="8" t="s">
        <v>217</v>
      </c>
      <c r="E417" s="88" t="s">
        <v>5</v>
      </c>
      <c r="F417" s="88"/>
      <c r="G417" s="94">
        <f>G418</f>
        <v>28</v>
      </c>
      <c r="H417" s="79"/>
      <c r="I417" s="94">
        <f t="shared" si="62"/>
        <v>28</v>
      </c>
      <c r="J417" s="79"/>
      <c r="K417" s="79">
        <f t="shared" si="63"/>
        <v>28</v>
      </c>
    </row>
    <row r="418" spans="1:11" ht="12.75">
      <c r="A418" s="41" t="str">
        <f ca="1">IF(ISERROR(MATCH(F418,Код_КВР,0)),"",INDIRECT(ADDRESS(MATCH(F418,Код_КВР,0)+1,2,,,"КВР")))</f>
        <v>Закупка товаров, работ и услуг для муниципальных нужд</v>
      </c>
      <c r="B418" s="88">
        <v>803</v>
      </c>
      <c r="C418" s="8" t="s">
        <v>237</v>
      </c>
      <c r="D418" s="8" t="s">
        <v>217</v>
      </c>
      <c r="E418" s="88" t="s">
        <v>5</v>
      </c>
      <c r="F418" s="88">
        <v>200</v>
      </c>
      <c r="G418" s="94">
        <f>G419</f>
        <v>28</v>
      </c>
      <c r="H418" s="94">
        <f>H419</f>
        <v>0</v>
      </c>
      <c r="I418" s="94">
        <f t="shared" si="62"/>
        <v>28</v>
      </c>
      <c r="J418" s="94">
        <f>J419</f>
        <v>0</v>
      </c>
      <c r="K418" s="79">
        <f t="shared" si="63"/>
        <v>28</v>
      </c>
    </row>
    <row r="419" spans="1:11" ht="33">
      <c r="A419" s="41" t="str">
        <f ca="1">IF(ISERROR(MATCH(F419,Код_КВР,0)),"",INDIRECT(ADDRESS(MATCH(F419,Код_КВР,0)+1,2,,,"КВР")))</f>
        <v>Иные закупки товаров, работ и услуг для обеспечения муниципальных нужд</v>
      </c>
      <c r="B419" s="88">
        <v>803</v>
      </c>
      <c r="C419" s="8" t="s">
        <v>237</v>
      </c>
      <c r="D419" s="8" t="s">
        <v>217</v>
      </c>
      <c r="E419" s="88" t="s">
        <v>5</v>
      </c>
      <c r="F419" s="88">
        <v>240</v>
      </c>
      <c r="G419" s="94">
        <f>G420</f>
        <v>28</v>
      </c>
      <c r="H419" s="79"/>
      <c r="I419" s="94">
        <f t="shared" si="62"/>
        <v>28</v>
      </c>
      <c r="J419" s="79"/>
      <c r="K419" s="79">
        <f t="shared" si="63"/>
        <v>28</v>
      </c>
    </row>
    <row r="420" spans="1:11" ht="33">
      <c r="A420" s="41" t="str">
        <f ca="1">IF(ISERROR(MATCH(F420,Код_КВР,0)),"",INDIRECT(ADDRESS(MATCH(F420,Код_КВР,0)+1,2,,,"КВР")))</f>
        <v xml:space="preserve">Прочая закупка товаров, работ и услуг для обеспечения муниципальных нужд         </v>
      </c>
      <c r="B420" s="88">
        <v>803</v>
      </c>
      <c r="C420" s="8" t="s">
        <v>237</v>
      </c>
      <c r="D420" s="8" t="s">
        <v>217</v>
      </c>
      <c r="E420" s="88" t="s">
        <v>5</v>
      </c>
      <c r="F420" s="88">
        <v>244</v>
      </c>
      <c r="G420" s="94">
        <v>28</v>
      </c>
      <c r="H420" s="79"/>
      <c r="I420" s="94">
        <f t="shared" si="62"/>
        <v>28</v>
      </c>
      <c r="J420" s="79"/>
      <c r="K420" s="79">
        <f t="shared" si="63"/>
        <v>28</v>
      </c>
    </row>
    <row r="421" spans="1:11" ht="33">
      <c r="A421" s="41" t="str">
        <f ca="1">IF(ISERROR(MATCH(E421,Код_КЦСР,0)),"",INDIRECT(ADDRESS(MATCH(E421,Код_КЦСР,0)+1,2,,,"КЦСР")))</f>
        <v>Муниципальная программа «Развитие жилищно-коммунального хозяйства города Череповца» на 2014-2018 годы</v>
      </c>
      <c r="B421" s="88">
        <v>803</v>
      </c>
      <c r="C421" s="8" t="s">
        <v>237</v>
      </c>
      <c r="D421" s="8" t="s">
        <v>217</v>
      </c>
      <c r="E421" s="88" t="s">
        <v>56</v>
      </c>
      <c r="F421" s="88"/>
      <c r="G421" s="94">
        <f aca="true" t="shared" si="70" ref="G421:J425">G422</f>
        <v>80</v>
      </c>
      <c r="H421" s="94">
        <f t="shared" si="70"/>
        <v>0</v>
      </c>
      <c r="I421" s="94">
        <f t="shared" si="62"/>
        <v>80</v>
      </c>
      <c r="J421" s="94">
        <f t="shared" si="70"/>
        <v>0</v>
      </c>
      <c r="K421" s="79">
        <f aca="true" t="shared" si="71" ref="K421:K484">I421+J421</f>
        <v>80</v>
      </c>
    </row>
    <row r="422" spans="1:11" ht="12.75">
      <c r="A422" s="41" t="str">
        <f ca="1">IF(ISERROR(MATCH(E422,Код_КЦСР,0)),"",INDIRECT(ADDRESS(MATCH(E422,Код_КЦСР,0)+1,2,,,"КЦСР")))</f>
        <v>Развитие благоустройства города</v>
      </c>
      <c r="B422" s="88">
        <v>803</v>
      </c>
      <c r="C422" s="8" t="s">
        <v>237</v>
      </c>
      <c r="D422" s="8" t="s">
        <v>217</v>
      </c>
      <c r="E422" s="88" t="s">
        <v>57</v>
      </c>
      <c r="F422" s="88"/>
      <c r="G422" s="94">
        <f t="shared" si="70"/>
        <v>80</v>
      </c>
      <c r="H422" s="94">
        <f t="shared" si="70"/>
        <v>0</v>
      </c>
      <c r="I422" s="94">
        <f t="shared" si="62"/>
        <v>80</v>
      </c>
      <c r="J422" s="94">
        <f t="shared" si="70"/>
        <v>0</v>
      </c>
      <c r="K422" s="79">
        <f t="shared" si="71"/>
        <v>80</v>
      </c>
    </row>
    <row r="423" spans="1:11" ht="33">
      <c r="A423" s="41" t="str">
        <f ca="1">IF(ISERROR(MATCH(E423,Код_КЦСР,0)),"",INDIRECT(ADDRESS(MATCH(E423,Код_КЦСР,0)+1,2,,,"КЦСР")))</f>
        <v>Мероприятия по решению общегосударственных вопросов и вопросов в области национальной политики</v>
      </c>
      <c r="B423" s="88">
        <v>803</v>
      </c>
      <c r="C423" s="8" t="s">
        <v>237</v>
      </c>
      <c r="D423" s="8" t="s">
        <v>217</v>
      </c>
      <c r="E423" s="88" t="s">
        <v>63</v>
      </c>
      <c r="F423" s="88"/>
      <c r="G423" s="94">
        <f t="shared" si="70"/>
        <v>80</v>
      </c>
      <c r="H423" s="94">
        <f t="shared" si="70"/>
        <v>0</v>
      </c>
      <c r="I423" s="94">
        <f t="shared" si="62"/>
        <v>80</v>
      </c>
      <c r="J423" s="94">
        <f t="shared" si="70"/>
        <v>0</v>
      </c>
      <c r="K423" s="79">
        <f t="shared" si="71"/>
        <v>80</v>
      </c>
    </row>
    <row r="424" spans="1:11" ht="12.75">
      <c r="A424" s="41" t="str">
        <f ca="1">IF(ISERROR(MATCH(F424,Код_КВР,0)),"",INDIRECT(ADDRESS(MATCH(F424,Код_КВР,0)+1,2,,,"КВР")))</f>
        <v>Закупка товаров, работ и услуг для муниципальных нужд</v>
      </c>
      <c r="B424" s="88">
        <v>803</v>
      </c>
      <c r="C424" s="8" t="s">
        <v>237</v>
      </c>
      <c r="D424" s="8" t="s">
        <v>217</v>
      </c>
      <c r="E424" s="88" t="s">
        <v>63</v>
      </c>
      <c r="F424" s="88">
        <v>200</v>
      </c>
      <c r="G424" s="94">
        <f t="shared" si="70"/>
        <v>80</v>
      </c>
      <c r="H424" s="94">
        <f t="shared" si="70"/>
        <v>0</v>
      </c>
      <c r="I424" s="94">
        <f t="shared" si="62"/>
        <v>80</v>
      </c>
      <c r="J424" s="94">
        <f t="shared" si="70"/>
        <v>0</v>
      </c>
      <c r="K424" s="79">
        <f t="shared" si="71"/>
        <v>80</v>
      </c>
    </row>
    <row r="425" spans="1:11" ht="33">
      <c r="A425" s="41" t="str">
        <f ca="1">IF(ISERROR(MATCH(F425,Код_КВР,0)),"",INDIRECT(ADDRESS(MATCH(F425,Код_КВР,0)+1,2,,,"КВР")))</f>
        <v>Иные закупки товаров, работ и услуг для обеспечения муниципальных нужд</v>
      </c>
      <c r="B425" s="88">
        <v>803</v>
      </c>
      <c r="C425" s="8" t="s">
        <v>237</v>
      </c>
      <c r="D425" s="8" t="s">
        <v>217</v>
      </c>
      <c r="E425" s="88" t="s">
        <v>63</v>
      </c>
      <c r="F425" s="88">
        <v>240</v>
      </c>
      <c r="G425" s="94">
        <f t="shared" si="70"/>
        <v>80</v>
      </c>
      <c r="H425" s="94">
        <f t="shared" si="70"/>
        <v>0</v>
      </c>
      <c r="I425" s="94">
        <f t="shared" si="62"/>
        <v>80</v>
      </c>
      <c r="J425" s="94">
        <f t="shared" si="70"/>
        <v>0</v>
      </c>
      <c r="K425" s="79">
        <f t="shared" si="71"/>
        <v>80</v>
      </c>
    </row>
    <row r="426" spans="1:11" ht="33">
      <c r="A426" s="41" t="str">
        <f ca="1">IF(ISERROR(MATCH(F426,Код_КВР,0)),"",INDIRECT(ADDRESS(MATCH(F426,Код_КВР,0)+1,2,,,"КВР")))</f>
        <v xml:space="preserve">Прочая закупка товаров, работ и услуг для обеспечения муниципальных нужд         </v>
      </c>
      <c r="B426" s="88">
        <v>803</v>
      </c>
      <c r="C426" s="8" t="s">
        <v>237</v>
      </c>
      <c r="D426" s="8" t="s">
        <v>217</v>
      </c>
      <c r="E426" s="88" t="s">
        <v>63</v>
      </c>
      <c r="F426" s="88">
        <v>244</v>
      </c>
      <c r="G426" s="94">
        <v>80</v>
      </c>
      <c r="H426" s="79"/>
      <c r="I426" s="94">
        <f t="shared" si="62"/>
        <v>80</v>
      </c>
      <c r="J426" s="79"/>
      <c r="K426" s="79">
        <f t="shared" si="71"/>
        <v>80</v>
      </c>
    </row>
    <row r="427" spans="1:11" ht="12.75">
      <c r="A427" s="41" t="str">
        <f ca="1">IF(ISERROR(MATCH(C427,Код_Раздел,0)),"",INDIRECT(ADDRESS(MATCH(C427,Код_Раздел,0)+1,2,,,"Раздел")))</f>
        <v>Жилищно-коммунальное хозяйство</v>
      </c>
      <c r="B427" s="88">
        <v>803</v>
      </c>
      <c r="C427" s="8" t="s">
        <v>242</v>
      </c>
      <c r="D427" s="8"/>
      <c r="E427" s="88"/>
      <c r="F427" s="88"/>
      <c r="G427" s="94">
        <f>G428+G445+G459</f>
        <v>167820.5</v>
      </c>
      <c r="H427" s="94">
        <f>H428+H445+H459</f>
        <v>0</v>
      </c>
      <c r="I427" s="94">
        <f aca="true" t="shared" si="72" ref="I427:I490">G427+H427</f>
        <v>167820.5</v>
      </c>
      <c r="J427" s="94">
        <f>J428+J445+J459</f>
        <v>-898.9000000000001</v>
      </c>
      <c r="K427" s="79">
        <f t="shared" si="71"/>
        <v>166921.6</v>
      </c>
    </row>
    <row r="428" spans="1:11" ht="12.75">
      <c r="A428" s="10" t="s">
        <v>247</v>
      </c>
      <c r="B428" s="88">
        <v>803</v>
      </c>
      <c r="C428" s="8" t="s">
        <v>242</v>
      </c>
      <c r="D428" s="8" t="s">
        <v>234</v>
      </c>
      <c r="E428" s="88"/>
      <c r="F428" s="88"/>
      <c r="G428" s="94">
        <f>G429+G435</f>
        <v>9180.8</v>
      </c>
      <c r="H428" s="94">
        <f>H429+H435</f>
        <v>0</v>
      </c>
      <c r="I428" s="94">
        <f t="shared" si="72"/>
        <v>9180.8</v>
      </c>
      <c r="J428" s="94">
        <f>J429+J435</f>
        <v>0</v>
      </c>
      <c r="K428" s="79">
        <f t="shared" si="71"/>
        <v>9180.8</v>
      </c>
    </row>
    <row r="429" spans="1:11" ht="49.5">
      <c r="A429" s="41" t="str">
        <f ca="1">IF(ISERROR(MATCH(E429,Код_КЦСР,0)),"",INDIRECT(ADDRESS(MATCH(E429,Код_КЦСР,0)+1,2,,,"КЦСР")))</f>
        <v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годы»</v>
      </c>
      <c r="B429" s="88">
        <v>803</v>
      </c>
      <c r="C429" s="8" t="s">
        <v>242</v>
      </c>
      <c r="D429" s="8" t="s">
        <v>234</v>
      </c>
      <c r="E429" s="88" t="s">
        <v>41</v>
      </c>
      <c r="F429" s="88"/>
      <c r="G429" s="94">
        <f aca="true" t="shared" si="73" ref="G429:J433">G430</f>
        <v>1500</v>
      </c>
      <c r="H429" s="94">
        <f t="shared" si="73"/>
        <v>0</v>
      </c>
      <c r="I429" s="94">
        <f t="shared" si="72"/>
        <v>1500</v>
      </c>
      <c r="J429" s="94">
        <f t="shared" si="73"/>
        <v>0</v>
      </c>
      <c r="K429" s="79">
        <f t="shared" si="71"/>
        <v>1500</v>
      </c>
    </row>
    <row r="430" spans="1:11" ht="33">
      <c r="A430" s="41" t="str">
        <f ca="1">IF(ISERROR(MATCH(E430,Код_КЦСР,0)),"",INDIRECT(ADDRESS(MATCH(E430,Код_КЦСР,0)+1,2,,,"КЦСР")))</f>
        <v>Энергосбережение и повышение энергетической эффективности в жилищном фонде</v>
      </c>
      <c r="B430" s="88">
        <v>803</v>
      </c>
      <c r="C430" s="8" t="s">
        <v>242</v>
      </c>
      <c r="D430" s="8" t="s">
        <v>234</v>
      </c>
      <c r="E430" s="88" t="s">
        <v>43</v>
      </c>
      <c r="F430" s="88"/>
      <c r="G430" s="94">
        <f t="shared" si="73"/>
        <v>1500</v>
      </c>
      <c r="H430" s="94">
        <f t="shared" si="73"/>
        <v>0</v>
      </c>
      <c r="I430" s="94">
        <f t="shared" si="72"/>
        <v>1500</v>
      </c>
      <c r="J430" s="94">
        <f t="shared" si="73"/>
        <v>0</v>
      </c>
      <c r="K430" s="79">
        <f t="shared" si="71"/>
        <v>1500</v>
      </c>
    </row>
    <row r="431" spans="1:11" ht="33">
      <c r="A431" s="41" t="str">
        <f ca="1">IF(ISERROR(MATCH(E431,Код_КЦСР,0)),"",INDIRECT(ADDRESS(MATCH(E431,Код_КЦСР,0)+1,2,,,"КЦСР")))</f>
        <v>Оснащение индивидуальными приборами учета коммунальных ресурсов жилых помещений, относящихся к муниципальному жилому фонду</v>
      </c>
      <c r="B431" s="88">
        <v>803</v>
      </c>
      <c r="C431" s="8" t="s">
        <v>242</v>
      </c>
      <c r="D431" s="8" t="s">
        <v>234</v>
      </c>
      <c r="E431" s="88" t="s">
        <v>45</v>
      </c>
      <c r="F431" s="88"/>
      <c r="G431" s="94">
        <f t="shared" si="73"/>
        <v>1500</v>
      </c>
      <c r="H431" s="94">
        <f t="shared" si="73"/>
        <v>0</v>
      </c>
      <c r="I431" s="94">
        <f t="shared" si="72"/>
        <v>1500</v>
      </c>
      <c r="J431" s="94">
        <f t="shared" si="73"/>
        <v>0</v>
      </c>
      <c r="K431" s="79">
        <f t="shared" si="71"/>
        <v>1500</v>
      </c>
    </row>
    <row r="432" spans="1:11" ht="12.75">
      <c r="A432" s="41" t="str">
        <f ca="1">IF(ISERROR(MATCH(F432,Код_КВР,0)),"",INDIRECT(ADDRESS(MATCH(F432,Код_КВР,0)+1,2,,,"КВР")))</f>
        <v>Закупка товаров, работ и услуг для муниципальных нужд</v>
      </c>
      <c r="B432" s="88">
        <v>803</v>
      </c>
      <c r="C432" s="8" t="s">
        <v>242</v>
      </c>
      <c r="D432" s="8" t="s">
        <v>234</v>
      </c>
      <c r="E432" s="88" t="s">
        <v>45</v>
      </c>
      <c r="F432" s="88">
        <v>200</v>
      </c>
      <c r="G432" s="94">
        <f t="shared" si="73"/>
        <v>1500</v>
      </c>
      <c r="H432" s="94">
        <f t="shared" si="73"/>
        <v>0</v>
      </c>
      <c r="I432" s="94">
        <f t="shared" si="72"/>
        <v>1500</v>
      </c>
      <c r="J432" s="94">
        <f t="shared" si="73"/>
        <v>0</v>
      </c>
      <c r="K432" s="79">
        <f t="shared" si="71"/>
        <v>1500</v>
      </c>
    </row>
    <row r="433" spans="1:11" ht="33">
      <c r="A433" s="41" t="str">
        <f ca="1">IF(ISERROR(MATCH(F433,Код_КВР,0)),"",INDIRECT(ADDRESS(MATCH(F433,Код_КВР,0)+1,2,,,"КВР")))</f>
        <v>Иные закупки товаров, работ и услуг для обеспечения муниципальных нужд</v>
      </c>
      <c r="B433" s="88">
        <v>803</v>
      </c>
      <c r="C433" s="8" t="s">
        <v>242</v>
      </c>
      <c r="D433" s="8" t="s">
        <v>234</v>
      </c>
      <c r="E433" s="88" t="s">
        <v>45</v>
      </c>
      <c r="F433" s="88">
        <v>240</v>
      </c>
      <c r="G433" s="94">
        <f t="shared" si="73"/>
        <v>1500</v>
      </c>
      <c r="H433" s="94">
        <f t="shared" si="73"/>
        <v>0</v>
      </c>
      <c r="I433" s="94">
        <f t="shared" si="72"/>
        <v>1500</v>
      </c>
      <c r="J433" s="94">
        <f t="shared" si="73"/>
        <v>0</v>
      </c>
      <c r="K433" s="79">
        <f t="shared" si="71"/>
        <v>1500</v>
      </c>
    </row>
    <row r="434" spans="1:11" ht="33">
      <c r="A434" s="41" t="str">
        <f ca="1">IF(ISERROR(MATCH(F434,Код_КВР,0)),"",INDIRECT(ADDRESS(MATCH(F434,Код_КВР,0)+1,2,,,"КВР")))</f>
        <v xml:space="preserve">Прочая закупка товаров, работ и услуг для обеспечения муниципальных нужд         </v>
      </c>
      <c r="B434" s="88">
        <v>803</v>
      </c>
      <c r="C434" s="8" t="s">
        <v>242</v>
      </c>
      <c r="D434" s="8" t="s">
        <v>234</v>
      </c>
      <c r="E434" s="88" t="s">
        <v>45</v>
      </c>
      <c r="F434" s="88">
        <v>244</v>
      </c>
      <c r="G434" s="94">
        <v>1500</v>
      </c>
      <c r="H434" s="79"/>
      <c r="I434" s="94">
        <f t="shared" si="72"/>
        <v>1500</v>
      </c>
      <c r="J434" s="79"/>
      <c r="K434" s="79">
        <f t="shared" si="71"/>
        <v>1500</v>
      </c>
    </row>
    <row r="435" spans="1:11" ht="33">
      <c r="A435" s="41" t="str">
        <f ca="1">IF(ISERROR(MATCH(E435,Код_КЦСР,0)),"",INDIRECT(ADDRESS(MATCH(E435,Код_КЦСР,0)+1,2,,,"КЦСР")))</f>
        <v>Муниципальная программа «Развитие жилищно-коммунального хозяйства города Череповца» на 2014-2018 годы</v>
      </c>
      <c r="B435" s="88">
        <v>803</v>
      </c>
      <c r="C435" s="8" t="s">
        <v>242</v>
      </c>
      <c r="D435" s="8" t="s">
        <v>234</v>
      </c>
      <c r="E435" s="88" t="s">
        <v>56</v>
      </c>
      <c r="F435" s="88"/>
      <c r="G435" s="94">
        <f>G436</f>
        <v>7680.8</v>
      </c>
      <c r="H435" s="94">
        <f>H436</f>
        <v>0</v>
      </c>
      <c r="I435" s="94">
        <f t="shared" si="72"/>
        <v>7680.8</v>
      </c>
      <c r="J435" s="94">
        <f>J436</f>
        <v>0</v>
      </c>
      <c r="K435" s="79">
        <f t="shared" si="71"/>
        <v>7680.8</v>
      </c>
    </row>
    <row r="436" spans="1:11" ht="12.75">
      <c r="A436" s="41" t="str">
        <f ca="1">IF(ISERROR(MATCH(E436,Код_КЦСР,0)),"",INDIRECT(ADDRESS(MATCH(E436,Код_КЦСР,0)+1,2,,,"КЦСР")))</f>
        <v>Содержание и ремонт жилищного фонда</v>
      </c>
      <c r="B436" s="88">
        <v>803</v>
      </c>
      <c r="C436" s="8" t="s">
        <v>242</v>
      </c>
      <c r="D436" s="8" t="s">
        <v>234</v>
      </c>
      <c r="E436" s="88" t="s">
        <v>65</v>
      </c>
      <c r="F436" s="88"/>
      <c r="G436" s="94">
        <f>G437+G441</f>
        <v>7680.8</v>
      </c>
      <c r="H436" s="94">
        <f>H437+H441</f>
        <v>0</v>
      </c>
      <c r="I436" s="94">
        <f t="shared" si="72"/>
        <v>7680.8</v>
      </c>
      <c r="J436" s="94">
        <f>J437+J441</f>
        <v>0</v>
      </c>
      <c r="K436" s="79">
        <f t="shared" si="71"/>
        <v>7680.8</v>
      </c>
    </row>
    <row r="437" spans="1:11" ht="12.75">
      <c r="A437" s="41" t="str">
        <f ca="1">IF(ISERROR(MATCH(E437,Код_КЦСР,0)),"",INDIRECT(ADDRESS(MATCH(E437,Код_КЦСР,0)+1,2,,,"КЦСР")))</f>
        <v>Капитальный ремонт жилищного фонда</v>
      </c>
      <c r="B437" s="88">
        <v>803</v>
      </c>
      <c r="C437" s="8" t="s">
        <v>242</v>
      </c>
      <c r="D437" s="8" t="s">
        <v>234</v>
      </c>
      <c r="E437" s="88" t="s">
        <v>67</v>
      </c>
      <c r="F437" s="88"/>
      <c r="G437" s="94">
        <f aca="true" t="shared" si="74" ref="G437:J439">G438</f>
        <v>2288.3</v>
      </c>
      <c r="H437" s="94">
        <f t="shared" si="74"/>
        <v>0</v>
      </c>
      <c r="I437" s="94">
        <f t="shared" si="72"/>
        <v>2288.3</v>
      </c>
      <c r="J437" s="94">
        <f t="shared" si="74"/>
        <v>0</v>
      </c>
      <c r="K437" s="79">
        <f t="shared" si="71"/>
        <v>2288.3</v>
      </c>
    </row>
    <row r="438" spans="1:11" ht="12.75">
      <c r="A438" s="41" t="str">
        <f ca="1">IF(ISERROR(MATCH(F438,Код_КВР,0)),"",INDIRECT(ADDRESS(MATCH(F438,Код_КВР,0)+1,2,,,"КВР")))</f>
        <v>Закупка товаров, работ и услуг для муниципальных нужд</v>
      </c>
      <c r="B438" s="88">
        <v>803</v>
      </c>
      <c r="C438" s="8" t="s">
        <v>242</v>
      </c>
      <c r="D438" s="8" t="s">
        <v>234</v>
      </c>
      <c r="E438" s="88" t="s">
        <v>67</v>
      </c>
      <c r="F438" s="88">
        <v>200</v>
      </c>
      <c r="G438" s="94">
        <f t="shared" si="74"/>
        <v>2288.3</v>
      </c>
      <c r="H438" s="94">
        <f t="shared" si="74"/>
        <v>0</v>
      </c>
      <c r="I438" s="94">
        <f t="shared" si="72"/>
        <v>2288.3</v>
      </c>
      <c r="J438" s="94">
        <f t="shared" si="74"/>
        <v>0</v>
      </c>
      <c r="K438" s="79">
        <f t="shared" si="71"/>
        <v>2288.3</v>
      </c>
    </row>
    <row r="439" spans="1:11" ht="33">
      <c r="A439" s="41" t="str">
        <f ca="1">IF(ISERROR(MATCH(F439,Код_КВР,0)),"",INDIRECT(ADDRESS(MATCH(F439,Код_КВР,0)+1,2,,,"КВР")))</f>
        <v>Иные закупки товаров, работ и услуг для обеспечения муниципальных нужд</v>
      </c>
      <c r="B439" s="88">
        <v>803</v>
      </c>
      <c r="C439" s="8" t="s">
        <v>242</v>
      </c>
      <c r="D439" s="8" t="s">
        <v>234</v>
      </c>
      <c r="E439" s="88" t="s">
        <v>67</v>
      </c>
      <c r="F439" s="88">
        <v>240</v>
      </c>
      <c r="G439" s="94">
        <f t="shared" si="74"/>
        <v>2288.3</v>
      </c>
      <c r="H439" s="94">
        <f t="shared" si="74"/>
        <v>0</v>
      </c>
      <c r="I439" s="94">
        <f t="shared" si="72"/>
        <v>2288.3</v>
      </c>
      <c r="J439" s="94">
        <f t="shared" si="74"/>
        <v>0</v>
      </c>
      <c r="K439" s="79">
        <f t="shared" si="71"/>
        <v>2288.3</v>
      </c>
    </row>
    <row r="440" spans="1:11" ht="33">
      <c r="A440" s="41" t="str">
        <f ca="1">IF(ISERROR(MATCH(F440,Код_КВР,0)),"",INDIRECT(ADDRESS(MATCH(F440,Код_КВР,0)+1,2,,,"КВР")))</f>
        <v xml:space="preserve">Прочая закупка товаров, работ и услуг для обеспечения муниципальных нужд         </v>
      </c>
      <c r="B440" s="88">
        <v>803</v>
      </c>
      <c r="C440" s="8" t="s">
        <v>242</v>
      </c>
      <c r="D440" s="8" t="s">
        <v>234</v>
      </c>
      <c r="E440" s="88" t="s">
        <v>67</v>
      </c>
      <c r="F440" s="88">
        <v>244</v>
      </c>
      <c r="G440" s="94">
        <v>2288.3</v>
      </c>
      <c r="H440" s="79"/>
      <c r="I440" s="94">
        <f t="shared" si="72"/>
        <v>2288.3</v>
      </c>
      <c r="J440" s="79"/>
      <c r="K440" s="79">
        <f t="shared" si="71"/>
        <v>2288.3</v>
      </c>
    </row>
    <row r="441" spans="1:11" ht="33">
      <c r="A441" s="41" t="str">
        <f ca="1">IF(ISERROR(MATCH(E441,Код_КЦСР,0)),"",INDIRECT(ADDRESS(MATCH(E441,Код_КЦСР,0)+1,2,,,"КЦСР")))</f>
        <v>Содержание и ремонт временно незаселенных жилых помещений муниципального жилищного фонда</v>
      </c>
      <c r="B441" s="88">
        <v>803</v>
      </c>
      <c r="C441" s="8" t="s">
        <v>242</v>
      </c>
      <c r="D441" s="8" t="s">
        <v>234</v>
      </c>
      <c r="E441" s="88" t="s">
        <v>69</v>
      </c>
      <c r="F441" s="88"/>
      <c r="G441" s="94">
        <f aca="true" t="shared" si="75" ref="G441:J443">G442</f>
        <v>5392.5</v>
      </c>
      <c r="H441" s="94">
        <f t="shared" si="75"/>
        <v>0</v>
      </c>
      <c r="I441" s="94">
        <f t="shared" si="72"/>
        <v>5392.5</v>
      </c>
      <c r="J441" s="94">
        <f t="shared" si="75"/>
        <v>0</v>
      </c>
      <c r="K441" s="79">
        <f t="shared" si="71"/>
        <v>5392.5</v>
      </c>
    </row>
    <row r="442" spans="1:11" ht="12.75">
      <c r="A442" s="41" t="str">
        <f ca="1">IF(ISERROR(MATCH(F442,Код_КВР,0)),"",INDIRECT(ADDRESS(MATCH(F442,Код_КВР,0)+1,2,,,"КВР")))</f>
        <v>Закупка товаров, работ и услуг для муниципальных нужд</v>
      </c>
      <c r="B442" s="88">
        <v>803</v>
      </c>
      <c r="C442" s="8" t="s">
        <v>242</v>
      </c>
      <c r="D442" s="8" t="s">
        <v>234</v>
      </c>
      <c r="E442" s="88" t="s">
        <v>69</v>
      </c>
      <c r="F442" s="88">
        <v>200</v>
      </c>
      <c r="G442" s="94">
        <f t="shared" si="75"/>
        <v>5392.5</v>
      </c>
      <c r="H442" s="94">
        <f t="shared" si="75"/>
        <v>0</v>
      </c>
      <c r="I442" s="94">
        <f t="shared" si="72"/>
        <v>5392.5</v>
      </c>
      <c r="J442" s="94">
        <f t="shared" si="75"/>
        <v>0</v>
      </c>
      <c r="K442" s="79">
        <f t="shared" si="71"/>
        <v>5392.5</v>
      </c>
    </row>
    <row r="443" spans="1:11" ht="33">
      <c r="A443" s="41" t="str">
        <f ca="1">IF(ISERROR(MATCH(F443,Код_КВР,0)),"",INDIRECT(ADDRESS(MATCH(F443,Код_КВР,0)+1,2,,,"КВР")))</f>
        <v>Иные закупки товаров, работ и услуг для обеспечения муниципальных нужд</v>
      </c>
      <c r="B443" s="88">
        <v>803</v>
      </c>
      <c r="C443" s="8" t="s">
        <v>242</v>
      </c>
      <c r="D443" s="8" t="s">
        <v>234</v>
      </c>
      <c r="E443" s="88" t="s">
        <v>69</v>
      </c>
      <c r="F443" s="88">
        <v>240</v>
      </c>
      <c r="G443" s="94">
        <f t="shared" si="75"/>
        <v>5392.5</v>
      </c>
      <c r="H443" s="94">
        <f t="shared" si="75"/>
        <v>0</v>
      </c>
      <c r="I443" s="94">
        <f t="shared" si="72"/>
        <v>5392.5</v>
      </c>
      <c r="J443" s="94">
        <f t="shared" si="75"/>
        <v>0</v>
      </c>
      <c r="K443" s="79">
        <f t="shared" si="71"/>
        <v>5392.5</v>
      </c>
    </row>
    <row r="444" spans="1:11" ht="33">
      <c r="A444" s="41" t="str">
        <f ca="1">IF(ISERROR(MATCH(F444,Код_КВР,0)),"",INDIRECT(ADDRESS(MATCH(F444,Код_КВР,0)+1,2,,,"КВР")))</f>
        <v xml:space="preserve">Прочая закупка товаров, работ и услуг для обеспечения муниципальных нужд         </v>
      </c>
      <c r="B444" s="88">
        <v>803</v>
      </c>
      <c r="C444" s="8" t="s">
        <v>242</v>
      </c>
      <c r="D444" s="8" t="s">
        <v>234</v>
      </c>
      <c r="E444" s="88" t="s">
        <v>69</v>
      </c>
      <c r="F444" s="88">
        <v>244</v>
      </c>
      <c r="G444" s="94">
        <v>5392.5</v>
      </c>
      <c r="H444" s="79"/>
      <c r="I444" s="94">
        <f t="shared" si="72"/>
        <v>5392.5</v>
      </c>
      <c r="J444" s="79"/>
      <c r="K444" s="79">
        <f t="shared" si="71"/>
        <v>5392.5</v>
      </c>
    </row>
    <row r="445" spans="1:11" ht="12.75">
      <c r="A445" s="13" t="s">
        <v>273</v>
      </c>
      <c r="B445" s="88">
        <v>803</v>
      </c>
      <c r="C445" s="8" t="s">
        <v>242</v>
      </c>
      <c r="D445" s="8" t="s">
        <v>236</v>
      </c>
      <c r="E445" s="88"/>
      <c r="F445" s="88"/>
      <c r="G445" s="94">
        <f>G446+G454</f>
        <v>136710.40000000002</v>
      </c>
      <c r="H445" s="94">
        <f>H446+H454</f>
        <v>0</v>
      </c>
      <c r="I445" s="94">
        <f t="shared" si="72"/>
        <v>136710.40000000002</v>
      </c>
      <c r="J445" s="94">
        <f>J446+J454</f>
        <v>-898.9000000000001</v>
      </c>
      <c r="K445" s="79">
        <f t="shared" si="71"/>
        <v>135811.50000000003</v>
      </c>
    </row>
    <row r="446" spans="1:11" ht="33">
      <c r="A446" s="41" t="str">
        <f ca="1">IF(ISERROR(MATCH(E446,Код_КЦСР,0)),"",INDIRECT(ADDRESS(MATCH(E446,Код_КЦСР,0)+1,2,,,"КЦСР")))</f>
        <v>Муниципальная программа «Развитие жилищно-коммунального хозяйства города Череповца» на 2014-2018 годы</v>
      </c>
      <c r="B446" s="88">
        <v>803</v>
      </c>
      <c r="C446" s="8" t="s">
        <v>242</v>
      </c>
      <c r="D446" s="8" t="s">
        <v>236</v>
      </c>
      <c r="E446" s="88" t="s">
        <v>56</v>
      </c>
      <c r="F446" s="88"/>
      <c r="G446" s="94">
        <f>G447</f>
        <v>136626.2</v>
      </c>
      <c r="H446" s="94">
        <f>H447</f>
        <v>0</v>
      </c>
      <c r="I446" s="94">
        <f t="shared" si="72"/>
        <v>136626.2</v>
      </c>
      <c r="J446" s="94">
        <f>J447</f>
        <v>-898.9000000000001</v>
      </c>
      <c r="K446" s="79">
        <f t="shared" si="71"/>
        <v>135727.30000000002</v>
      </c>
    </row>
    <row r="447" spans="1:11" ht="12.75">
      <c r="A447" s="41" t="str">
        <f ca="1">IF(ISERROR(MATCH(E447,Код_КЦСР,0)),"",INDIRECT(ADDRESS(MATCH(E447,Код_КЦСР,0)+1,2,,,"КЦСР")))</f>
        <v>Развитие благоустройства города</v>
      </c>
      <c r="B447" s="88">
        <v>803</v>
      </c>
      <c r="C447" s="8" t="s">
        <v>242</v>
      </c>
      <c r="D447" s="8" t="s">
        <v>236</v>
      </c>
      <c r="E447" s="88" t="s">
        <v>57</v>
      </c>
      <c r="F447" s="88"/>
      <c r="G447" s="94">
        <f>G448</f>
        <v>136626.2</v>
      </c>
      <c r="H447" s="94">
        <f>H448</f>
        <v>0</v>
      </c>
      <c r="I447" s="94">
        <f t="shared" si="72"/>
        <v>136626.2</v>
      </c>
      <c r="J447" s="94">
        <f>J448</f>
        <v>-898.9000000000001</v>
      </c>
      <c r="K447" s="79">
        <f t="shared" si="71"/>
        <v>135727.30000000002</v>
      </c>
    </row>
    <row r="448" spans="1:11" ht="33">
      <c r="A448" s="41" t="str">
        <f ca="1">IF(ISERROR(MATCH(E448,Код_КЦСР,0)),"",INDIRECT(ADDRESS(MATCH(E448,Код_КЦСР,0)+1,2,,,"КЦСР")))</f>
        <v>Мероприятия по благоустройству и повышению внешней привлекательности города</v>
      </c>
      <c r="B448" s="88">
        <v>803</v>
      </c>
      <c r="C448" s="8" t="s">
        <v>242</v>
      </c>
      <c r="D448" s="8" t="s">
        <v>236</v>
      </c>
      <c r="E448" s="88" t="s">
        <v>59</v>
      </c>
      <c r="F448" s="88"/>
      <c r="G448" s="94">
        <f>G449+G452</f>
        <v>136626.2</v>
      </c>
      <c r="H448" s="94">
        <f>H449+H452</f>
        <v>0</v>
      </c>
      <c r="I448" s="94">
        <f t="shared" si="72"/>
        <v>136626.2</v>
      </c>
      <c r="J448" s="94">
        <f>J449+J452</f>
        <v>-898.9000000000001</v>
      </c>
      <c r="K448" s="79">
        <f t="shared" si="71"/>
        <v>135727.30000000002</v>
      </c>
    </row>
    <row r="449" spans="1:11" ht="12.75">
      <c r="A449" s="41" t="str">
        <f ca="1">IF(ISERROR(MATCH(F449,Код_КВР,0)),"",INDIRECT(ADDRESS(MATCH(F449,Код_КВР,0)+1,2,,,"КВР")))</f>
        <v>Закупка товаров, работ и услуг для муниципальных нужд</v>
      </c>
      <c r="B449" s="88">
        <v>803</v>
      </c>
      <c r="C449" s="8" t="s">
        <v>242</v>
      </c>
      <c r="D449" s="8" t="s">
        <v>236</v>
      </c>
      <c r="E449" s="88" t="s">
        <v>59</v>
      </c>
      <c r="F449" s="88">
        <v>200</v>
      </c>
      <c r="G449" s="94">
        <f>G450</f>
        <v>104444.7</v>
      </c>
      <c r="H449" s="94">
        <f>H450</f>
        <v>0</v>
      </c>
      <c r="I449" s="94">
        <f t="shared" si="72"/>
        <v>104444.7</v>
      </c>
      <c r="J449" s="94">
        <f>J450</f>
        <v>286.2</v>
      </c>
      <c r="K449" s="79">
        <f t="shared" si="71"/>
        <v>104730.9</v>
      </c>
    </row>
    <row r="450" spans="1:11" ht="33">
      <c r="A450" s="41" t="str">
        <f ca="1">IF(ISERROR(MATCH(F450,Код_КВР,0)),"",INDIRECT(ADDRESS(MATCH(F450,Код_КВР,0)+1,2,,,"КВР")))</f>
        <v>Иные закупки товаров, работ и услуг для обеспечения муниципальных нужд</v>
      </c>
      <c r="B450" s="88">
        <v>803</v>
      </c>
      <c r="C450" s="8" t="s">
        <v>242</v>
      </c>
      <c r="D450" s="8" t="s">
        <v>236</v>
      </c>
      <c r="E450" s="88" t="s">
        <v>59</v>
      </c>
      <c r="F450" s="88">
        <v>240</v>
      </c>
      <c r="G450" s="94">
        <f>G451</f>
        <v>104444.7</v>
      </c>
      <c r="H450" s="94">
        <f>H451</f>
        <v>0</v>
      </c>
      <c r="I450" s="94">
        <f t="shared" si="72"/>
        <v>104444.7</v>
      </c>
      <c r="J450" s="94">
        <f>J451</f>
        <v>286.2</v>
      </c>
      <c r="K450" s="79">
        <f t="shared" si="71"/>
        <v>104730.9</v>
      </c>
    </row>
    <row r="451" spans="1:11" ht="33">
      <c r="A451" s="41" t="str">
        <f ca="1">IF(ISERROR(MATCH(F451,Код_КВР,0)),"",INDIRECT(ADDRESS(MATCH(F451,Код_КВР,0)+1,2,,,"КВР")))</f>
        <v xml:space="preserve">Прочая закупка товаров, работ и услуг для обеспечения муниципальных нужд         </v>
      </c>
      <c r="B451" s="88">
        <v>803</v>
      </c>
      <c r="C451" s="8" t="s">
        <v>242</v>
      </c>
      <c r="D451" s="8" t="s">
        <v>236</v>
      </c>
      <c r="E451" s="88" t="s">
        <v>59</v>
      </c>
      <c r="F451" s="88">
        <v>244</v>
      </c>
      <c r="G451" s="94">
        <v>104444.7</v>
      </c>
      <c r="H451" s="79"/>
      <c r="I451" s="94">
        <f t="shared" si="72"/>
        <v>104444.7</v>
      </c>
      <c r="J451" s="79">
        <v>286.2</v>
      </c>
      <c r="K451" s="79">
        <f t="shared" si="71"/>
        <v>104730.9</v>
      </c>
    </row>
    <row r="452" spans="1:11" ht="12.75">
      <c r="A452" s="41" t="str">
        <f ca="1">IF(ISERROR(MATCH(F452,Код_КВР,0)),"",INDIRECT(ADDRESS(MATCH(F452,Код_КВР,0)+1,2,,,"КВР")))</f>
        <v>Иные бюджетные ассигнования</v>
      </c>
      <c r="B452" s="88">
        <v>803</v>
      </c>
      <c r="C452" s="8" t="s">
        <v>242</v>
      </c>
      <c r="D452" s="8" t="s">
        <v>236</v>
      </c>
      <c r="E452" s="88" t="s">
        <v>59</v>
      </c>
      <c r="F452" s="88">
        <v>800</v>
      </c>
      <c r="G452" s="94">
        <f>G453</f>
        <v>32181.5</v>
      </c>
      <c r="H452" s="94">
        <f>H453</f>
        <v>0</v>
      </c>
      <c r="I452" s="94">
        <f t="shared" si="72"/>
        <v>32181.5</v>
      </c>
      <c r="J452" s="94">
        <f>J453</f>
        <v>-1185.1000000000001</v>
      </c>
      <c r="K452" s="79">
        <f t="shared" si="71"/>
        <v>30996.4</v>
      </c>
    </row>
    <row r="453" spans="1:11" ht="33">
      <c r="A453" s="41" t="str">
        <f ca="1">IF(ISERROR(MATCH(F453,Код_КВР,0)),"",INDIRECT(ADDRESS(MATCH(F453,Код_КВР,0)+1,2,,,"КВР")))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53" s="88">
        <v>803</v>
      </c>
      <c r="C453" s="8" t="s">
        <v>242</v>
      </c>
      <c r="D453" s="8" t="s">
        <v>236</v>
      </c>
      <c r="E453" s="88" t="s">
        <v>59</v>
      </c>
      <c r="F453" s="88">
        <v>810</v>
      </c>
      <c r="G453" s="94">
        <v>32181.5</v>
      </c>
      <c r="H453" s="79"/>
      <c r="I453" s="94">
        <f t="shared" si="72"/>
        <v>32181.5</v>
      </c>
      <c r="J453" s="79">
        <f>-1411.7+226.6</f>
        <v>-1185.1000000000001</v>
      </c>
      <c r="K453" s="79">
        <f t="shared" si="71"/>
        <v>30996.4</v>
      </c>
    </row>
    <row r="454" spans="1:11" ht="33">
      <c r="A454" s="41" t="str">
        <f ca="1">IF(ISERROR(MATCH(E454,Код_КЦСР,0)),"",INDIRECT(ADDRESS(MATCH(E454,Код_КЦСР,0)+1,2,,,"КЦСР")))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454" s="88">
        <v>803</v>
      </c>
      <c r="C454" s="8" t="s">
        <v>242</v>
      </c>
      <c r="D454" s="8" t="s">
        <v>236</v>
      </c>
      <c r="E454" s="88" t="s">
        <v>157</v>
      </c>
      <c r="F454" s="88"/>
      <c r="G454" s="94">
        <f aca="true" t="shared" si="76" ref="G454:J457">G455</f>
        <v>84.2</v>
      </c>
      <c r="H454" s="94">
        <f t="shared" si="76"/>
        <v>0</v>
      </c>
      <c r="I454" s="94">
        <f t="shared" si="72"/>
        <v>84.2</v>
      </c>
      <c r="J454" s="94">
        <f t="shared" si="76"/>
        <v>0</v>
      </c>
      <c r="K454" s="79">
        <f t="shared" si="71"/>
        <v>84.2</v>
      </c>
    </row>
    <row r="455" spans="1:11" ht="33">
      <c r="A455" s="41" t="str">
        <f ca="1">IF(ISERROR(MATCH(E455,Код_КЦСР,0)),"",INDIRECT(ADDRESS(MATCH(E455,Код_КЦСР,0)+1,2,,,"КЦСР")))</f>
        <v>Проведение мероприятий по формированию благоприятного имиджа города</v>
      </c>
      <c r="B455" s="88">
        <v>803</v>
      </c>
      <c r="C455" s="8" t="s">
        <v>242</v>
      </c>
      <c r="D455" s="8" t="s">
        <v>236</v>
      </c>
      <c r="E455" s="88" t="s">
        <v>161</v>
      </c>
      <c r="F455" s="88"/>
      <c r="G455" s="94">
        <f t="shared" si="76"/>
        <v>84.2</v>
      </c>
      <c r="H455" s="94">
        <f t="shared" si="76"/>
        <v>0</v>
      </c>
      <c r="I455" s="94">
        <f t="shared" si="72"/>
        <v>84.2</v>
      </c>
      <c r="J455" s="94">
        <f t="shared" si="76"/>
        <v>0</v>
      </c>
      <c r="K455" s="79">
        <f t="shared" si="71"/>
        <v>84.2</v>
      </c>
    </row>
    <row r="456" spans="1:11" ht="12.75">
      <c r="A456" s="41" t="str">
        <f ca="1">IF(ISERROR(MATCH(F456,Код_КВР,0)),"",INDIRECT(ADDRESS(MATCH(F456,Код_КВР,0)+1,2,,,"КВР")))</f>
        <v>Закупка товаров, работ и услуг для муниципальных нужд</v>
      </c>
      <c r="B456" s="88">
        <v>803</v>
      </c>
      <c r="C456" s="8" t="s">
        <v>242</v>
      </c>
      <c r="D456" s="8" t="s">
        <v>236</v>
      </c>
      <c r="E456" s="88" t="s">
        <v>161</v>
      </c>
      <c r="F456" s="88">
        <v>200</v>
      </c>
      <c r="G456" s="94">
        <f t="shared" si="76"/>
        <v>84.2</v>
      </c>
      <c r="H456" s="94">
        <f t="shared" si="76"/>
        <v>0</v>
      </c>
      <c r="I456" s="94">
        <f t="shared" si="72"/>
        <v>84.2</v>
      </c>
      <c r="J456" s="94">
        <f t="shared" si="76"/>
        <v>0</v>
      </c>
      <c r="K456" s="79">
        <f t="shared" si="71"/>
        <v>84.2</v>
      </c>
    </row>
    <row r="457" spans="1:11" ht="33">
      <c r="A457" s="41" t="str">
        <f ca="1">IF(ISERROR(MATCH(F457,Код_КВР,0)),"",INDIRECT(ADDRESS(MATCH(F457,Код_КВР,0)+1,2,,,"КВР")))</f>
        <v>Иные закупки товаров, работ и услуг для обеспечения муниципальных нужд</v>
      </c>
      <c r="B457" s="88">
        <v>803</v>
      </c>
      <c r="C457" s="8" t="s">
        <v>242</v>
      </c>
      <c r="D457" s="8" t="s">
        <v>236</v>
      </c>
      <c r="E457" s="88" t="s">
        <v>161</v>
      </c>
      <c r="F457" s="88">
        <v>240</v>
      </c>
      <c r="G457" s="94">
        <f t="shared" si="76"/>
        <v>84.2</v>
      </c>
      <c r="H457" s="94">
        <f t="shared" si="76"/>
        <v>0</v>
      </c>
      <c r="I457" s="94">
        <f t="shared" si="72"/>
        <v>84.2</v>
      </c>
      <c r="J457" s="94">
        <f t="shared" si="76"/>
        <v>0</v>
      </c>
      <c r="K457" s="79">
        <f t="shared" si="71"/>
        <v>84.2</v>
      </c>
    </row>
    <row r="458" spans="1:11" ht="33">
      <c r="A458" s="41" t="str">
        <f ca="1">IF(ISERROR(MATCH(F458,Код_КВР,0)),"",INDIRECT(ADDRESS(MATCH(F458,Код_КВР,0)+1,2,,,"КВР")))</f>
        <v xml:space="preserve">Прочая закупка товаров, работ и услуг для обеспечения муниципальных нужд         </v>
      </c>
      <c r="B458" s="88">
        <v>803</v>
      </c>
      <c r="C458" s="8" t="s">
        <v>242</v>
      </c>
      <c r="D458" s="8" t="s">
        <v>236</v>
      </c>
      <c r="E458" s="88" t="s">
        <v>161</v>
      </c>
      <c r="F458" s="88">
        <v>244</v>
      </c>
      <c r="G458" s="94">
        <v>84.2</v>
      </c>
      <c r="H458" s="79"/>
      <c r="I458" s="94">
        <f t="shared" si="72"/>
        <v>84.2</v>
      </c>
      <c r="J458" s="79"/>
      <c r="K458" s="79">
        <f t="shared" si="71"/>
        <v>84.2</v>
      </c>
    </row>
    <row r="459" spans="1:11" ht="12.75">
      <c r="A459" s="10" t="s">
        <v>185</v>
      </c>
      <c r="B459" s="88">
        <v>803</v>
      </c>
      <c r="C459" s="8" t="s">
        <v>242</v>
      </c>
      <c r="D459" s="8" t="s">
        <v>242</v>
      </c>
      <c r="E459" s="88"/>
      <c r="F459" s="88"/>
      <c r="G459" s="94">
        <f aca="true" t="shared" si="77" ref="G459:J461">G460</f>
        <v>21929.300000000003</v>
      </c>
      <c r="H459" s="94">
        <f t="shared" si="77"/>
        <v>0</v>
      </c>
      <c r="I459" s="94">
        <f t="shared" si="72"/>
        <v>21929.300000000003</v>
      </c>
      <c r="J459" s="94">
        <f t="shared" si="77"/>
        <v>0</v>
      </c>
      <c r="K459" s="79">
        <f t="shared" si="71"/>
        <v>21929.300000000003</v>
      </c>
    </row>
    <row r="460" spans="1:11" ht="33">
      <c r="A460" s="41" t="str">
        <f ca="1">IF(ISERROR(MATCH(E460,Код_КЦСР,0)),"",INDIRECT(ADDRESS(MATCH(E460,Код_КЦСР,0)+1,2,,,"КЦСР")))</f>
        <v>Непрограммные направления деятельности органов местного самоуправления</v>
      </c>
      <c r="B460" s="88">
        <v>803</v>
      </c>
      <c r="C460" s="8" t="s">
        <v>242</v>
      </c>
      <c r="D460" s="8" t="s">
        <v>242</v>
      </c>
      <c r="E460" s="88" t="s">
        <v>323</v>
      </c>
      <c r="F460" s="88"/>
      <c r="G460" s="94">
        <f t="shared" si="77"/>
        <v>21929.300000000003</v>
      </c>
      <c r="H460" s="94">
        <f t="shared" si="77"/>
        <v>0</v>
      </c>
      <c r="I460" s="94">
        <f t="shared" si="72"/>
        <v>21929.300000000003</v>
      </c>
      <c r="J460" s="94">
        <f t="shared" si="77"/>
        <v>0</v>
      </c>
      <c r="K460" s="79">
        <f t="shared" si="71"/>
        <v>21929.300000000003</v>
      </c>
    </row>
    <row r="461" spans="1:11" ht="12.75">
      <c r="A461" s="41" t="str">
        <f ca="1">IF(ISERROR(MATCH(E461,Код_КЦСР,0)),"",INDIRECT(ADDRESS(MATCH(E461,Код_КЦСР,0)+1,2,,,"КЦСР")))</f>
        <v>Расходы, не включенные в муниципальные программы города Череповца</v>
      </c>
      <c r="B461" s="88">
        <v>803</v>
      </c>
      <c r="C461" s="8" t="s">
        <v>242</v>
      </c>
      <c r="D461" s="8" t="s">
        <v>242</v>
      </c>
      <c r="E461" s="88" t="s">
        <v>325</v>
      </c>
      <c r="F461" s="88"/>
      <c r="G461" s="94">
        <f t="shared" si="77"/>
        <v>21929.300000000003</v>
      </c>
      <c r="H461" s="94">
        <f t="shared" si="77"/>
        <v>0</v>
      </c>
      <c r="I461" s="94">
        <f t="shared" si="72"/>
        <v>21929.300000000003</v>
      </c>
      <c r="J461" s="94">
        <f t="shared" si="77"/>
        <v>0</v>
      </c>
      <c r="K461" s="79">
        <f t="shared" si="71"/>
        <v>21929.300000000003</v>
      </c>
    </row>
    <row r="462" spans="1:11" ht="33">
      <c r="A462" s="41" t="str">
        <f ca="1">IF(ISERROR(MATCH(E462,Код_КЦСР,0)),"",INDIRECT(ADDRESS(MATCH(E462,Код_КЦСР,0)+1,2,,,"КЦСР")))</f>
        <v>Руководство и управление в сфере установленных функций органов местного самоуправления</v>
      </c>
      <c r="B462" s="88">
        <v>803</v>
      </c>
      <c r="C462" s="8" t="s">
        <v>242</v>
      </c>
      <c r="D462" s="8" t="s">
        <v>242</v>
      </c>
      <c r="E462" s="88" t="s">
        <v>327</v>
      </c>
      <c r="F462" s="88"/>
      <c r="G462" s="94">
        <f>G464+G466+G469</f>
        <v>21929.300000000003</v>
      </c>
      <c r="H462" s="94">
        <f>H464+H466+H469</f>
        <v>0</v>
      </c>
      <c r="I462" s="94">
        <f t="shared" si="72"/>
        <v>21929.300000000003</v>
      </c>
      <c r="J462" s="94">
        <f>J464+J466+J469</f>
        <v>0</v>
      </c>
      <c r="K462" s="79">
        <f t="shared" si="71"/>
        <v>21929.300000000003</v>
      </c>
    </row>
    <row r="463" spans="1:11" ht="12.75">
      <c r="A463" s="41" t="str">
        <f ca="1">IF(ISERROR(MATCH(E463,Код_КЦСР,0)),"",INDIRECT(ADDRESS(MATCH(E463,Код_КЦСР,0)+1,2,,,"КЦСР")))</f>
        <v>Центральный аппарат</v>
      </c>
      <c r="B463" s="88">
        <v>803</v>
      </c>
      <c r="C463" s="8" t="s">
        <v>242</v>
      </c>
      <c r="D463" s="8" t="s">
        <v>242</v>
      </c>
      <c r="E463" s="88" t="s">
        <v>330</v>
      </c>
      <c r="F463" s="88"/>
      <c r="G463" s="94">
        <f>G464+G466+G469</f>
        <v>21929.300000000003</v>
      </c>
      <c r="H463" s="94">
        <f>H464+H466+H469</f>
        <v>0</v>
      </c>
      <c r="I463" s="94">
        <f t="shared" si="72"/>
        <v>21929.300000000003</v>
      </c>
      <c r="J463" s="94">
        <f>J464+J466+J469</f>
        <v>0</v>
      </c>
      <c r="K463" s="79">
        <f t="shared" si="71"/>
        <v>21929.300000000003</v>
      </c>
    </row>
    <row r="464" spans="1:11" ht="33">
      <c r="A464" s="41" t="str">
        <f aca="true" t="shared" si="78" ref="A464:A470">IF(ISERROR(MATCH(F464,Код_КВР,0)),"",INDIRECT(ADDRESS(MATCH(F464,Код_КВР,0)+1,2,,,"КВР")))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64" s="88">
        <v>803</v>
      </c>
      <c r="C464" s="8" t="s">
        <v>242</v>
      </c>
      <c r="D464" s="8" t="s">
        <v>242</v>
      </c>
      <c r="E464" s="88" t="s">
        <v>330</v>
      </c>
      <c r="F464" s="88">
        <v>100</v>
      </c>
      <c r="G464" s="94">
        <f>G465</f>
        <v>21894.9</v>
      </c>
      <c r="H464" s="94">
        <f>H465</f>
        <v>0</v>
      </c>
      <c r="I464" s="94">
        <f t="shared" si="72"/>
        <v>21894.9</v>
      </c>
      <c r="J464" s="94">
        <f>J465</f>
        <v>0</v>
      </c>
      <c r="K464" s="79">
        <f t="shared" si="71"/>
        <v>21894.9</v>
      </c>
    </row>
    <row r="465" spans="1:11" ht="12.75">
      <c r="A465" s="41" t="str">
        <f ca="1" t="shared" si="78"/>
        <v>Расходы на выплаты персоналу муниципальных органов</v>
      </c>
      <c r="B465" s="88">
        <v>803</v>
      </c>
      <c r="C465" s="8" t="s">
        <v>242</v>
      </c>
      <c r="D465" s="8" t="s">
        <v>242</v>
      </c>
      <c r="E465" s="88" t="s">
        <v>330</v>
      </c>
      <c r="F465" s="88">
        <v>120</v>
      </c>
      <c r="G465" s="94">
        <v>21894.9</v>
      </c>
      <c r="H465" s="94"/>
      <c r="I465" s="94">
        <f t="shared" si="72"/>
        <v>21894.9</v>
      </c>
      <c r="J465" s="94"/>
      <c r="K465" s="79">
        <f t="shared" si="71"/>
        <v>21894.9</v>
      </c>
    </row>
    <row r="466" spans="1:11" ht="12.75">
      <c r="A466" s="41" t="str">
        <f ca="1" t="shared" si="78"/>
        <v>Закупка товаров, работ и услуг для муниципальных нужд</v>
      </c>
      <c r="B466" s="88">
        <v>803</v>
      </c>
      <c r="C466" s="8" t="s">
        <v>242</v>
      </c>
      <c r="D466" s="8" t="s">
        <v>242</v>
      </c>
      <c r="E466" s="88" t="s">
        <v>330</v>
      </c>
      <c r="F466" s="88">
        <v>200</v>
      </c>
      <c r="G466" s="94">
        <f>G467</f>
        <v>31.4</v>
      </c>
      <c r="H466" s="94">
        <f>H467</f>
        <v>0</v>
      </c>
      <c r="I466" s="94">
        <f t="shared" si="72"/>
        <v>31.4</v>
      </c>
      <c r="J466" s="94">
        <f>J467</f>
        <v>0</v>
      </c>
      <c r="K466" s="79">
        <f t="shared" si="71"/>
        <v>31.4</v>
      </c>
    </row>
    <row r="467" spans="1:11" ht="33">
      <c r="A467" s="41" t="str">
        <f ca="1" t="shared" si="78"/>
        <v>Иные закупки товаров, работ и услуг для обеспечения муниципальных нужд</v>
      </c>
      <c r="B467" s="88">
        <v>803</v>
      </c>
      <c r="C467" s="8" t="s">
        <v>242</v>
      </c>
      <c r="D467" s="8" t="s">
        <v>242</v>
      </c>
      <c r="E467" s="88" t="s">
        <v>330</v>
      </c>
      <c r="F467" s="88">
        <v>240</v>
      </c>
      <c r="G467" s="94">
        <f>G468</f>
        <v>31.4</v>
      </c>
      <c r="H467" s="94">
        <f>H468</f>
        <v>0</v>
      </c>
      <c r="I467" s="94">
        <f t="shared" si="72"/>
        <v>31.4</v>
      </c>
      <c r="J467" s="94">
        <f>J468</f>
        <v>0</v>
      </c>
      <c r="K467" s="79">
        <f t="shared" si="71"/>
        <v>31.4</v>
      </c>
    </row>
    <row r="468" spans="1:11" ht="33">
      <c r="A468" s="41" t="str">
        <f ca="1" t="shared" si="78"/>
        <v xml:space="preserve">Прочая закупка товаров, работ и услуг для обеспечения муниципальных нужд         </v>
      </c>
      <c r="B468" s="88">
        <v>803</v>
      </c>
      <c r="C468" s="8" t="s">
        <v>242</v>
      </c>
      <c r="D468" s="8" t="s">
        <v>242</v>
      </c>
      <c r="E468" s="88" t="s">
        <v>330</v>
      </c>
      <c r="F468" s="88">
        <v>244</v>
      </c>
      <c r="G468" s="94">
        <v>31.4</v>
      </c>
      <c r="H468" s="79"/>
      <c r="I468" s="94">
        <f t="shared" si="72"/>
        <v>31.4</v>
      </c>
      <c r="J468" s="79"/>
      <c r="K468" s="79">
        <f t="shared" si="71"/>
        <v>31.4</v>
      </c>
    </row>
    <row r="469" spans="1:11" ht="12.75">
      <c r="A469" s="41" t="str">
        <f ca="1" t="shared" si="78"/>
        <v>Иные бюджетные ассигнования</v>
      </c>
      <c r="B469" s="88">
        <v>803</v>
      </c>
      <c r="C469" s="8" t="s">
        <v>242</v>
      </c>
      <c r="D469" s="8" t="s">
        <v>242</v>
      </c>
      <c r="E469" s="88" t="s">
        <v>330</v>
      </c>
      <c r="F469" s="88">
        <v>800</v>
      </c>
      <c r="G469" s="94">
        <f>G470</f>
        <v>3</v>
      </c>
      <c r="H469" s="94">
        <f>H470</f>
        <v>0</v>
      </c>
      <c r="I469" s="94">
        <f t="shared" si="72"/>
        <v>3</v>
      </c>
      <c r="J469" s="94">
        <f>J470</f>
        <v>0</v>
      </c>
      <c r="K469" s="79">
        <f t="shared" si="71"/>
        <v>3</v>
      </c>
    </row>
    <row r="470" spans="1:11" ht="12.75">
      <c r="A470" s="41" t="str">
        <f ca="1" t="shared" si="78"/>
        <v>Уплата налогов, сборов и иных платежей</v>
      </c>
      <c r="B470" s="88">
        <v>803</v>
      </c>
      <c r="C470" s="8" t="s">
        <v>242</v>
      </c>
      <c r="D470" s="8" t="s">
        <v>242</v>
      </c>
      <c r="E470" s="88" t="s">
        <v>330</v>
      </c>
      <c r="F470" s="88">
        <v>850</v>
      </c>
      <c r="G470" s="94">
        <f>G471</f>
        <v>3</v>
      </c>
      <c r="H470" s="94">
        <f>H471</f>
        <v>0</v>
      </c>
      <c r="I470" s="94">
        <f t="shared" si="72"/>
        <v>3</v>
      </c>
      <c r="J470" s="94">
        <f>J471</f>
        <v>0</v>
      </c>
      <c r="K470" s="79">
        <f t="shared" si="71"/>
        <v>3</v>
      </c>
    </row>
    <row r="471" spans="1:11" ht="12.75">
      <c r="A471" s="41" t="str">
        <f ca="1">IF(ISERROR(MATCH(F471,Код_КВР,0)),"",INDIRECT(ADDRESS(MATCH(F471,Код_КВР,0)+1,2,,,"КВР")))</f>
        <v>Уплата прочих налогов, сборов и иных платежей</v>
      </c>
      <c r="B471" s="88">
        <v>803</v>
      </c>
      <c r="C471" s="8" t="s">
        <v>242</v>
      </c>
      <c r="D471" s="8" t="s">
        <v>242</v>
      </c>
      <c r="E471" s="88" t="s">
        <v>330</v>
      </c>
      <c r="F471" s="88">
        <v>852</v>
      </c>
      <c r="G471" s="94">
        <v>3</v>
      </c>
      <c r="H471" s="79"/>
      <c r="I471" s="94">
        <f t="shared" si="72"/>
        <v>3</v>
      </c>
      <c r="J471" s="79"/>
      <c r="K471" s="79">
        <f t="shared" si="71"/>
        <v>3</v>
      </c>
    </row>
    <row r="472" spans="1:11" ht="12.75">
      <c r="A472" s="41" t="str">
        <f ca="1">IF(ISERROR(MATCH(C472,Код_Раздел,0)),"",INDIRECT(ADDRESS(MATCH(C472,Код_Раздел,0)+1,2,,,"Раздел")))</f>
        <v>Охрана окружающей среды</v>
      </c>
      <c r="B472" s="88">
        <v>803</v>
      </c>
      <c r="C472" s="8" t="s">
        <v>238</v>
      </c>
      <c r="D472" s="8"/>
      <c r="E472" s="88"/>
      <c r="F472" s="88"/>
      <c r="G472" s="94">
        <f aca="true" t="shared" si="79" ref="G472:J476">G473</f>
        <v>200</v>
      </c>
      <c r="H472" s="94">
        <f t="shared" si="79"/>
        <v>0</v>
      </c>
      <c r="I472" s="94">
        <f t="shared" si="72"/>
        <v>200</v>
      </c>
      <c r="J472" s="94">
        <f t="shared" si="79"/>
        <v>0</v>
      </c>
      <c r="K472" s="79">
        <f t="shared" si="71"/>
        <v>200</v>
      </c>
    </row>
    <row r="473" spans="1:11" ht="12.75">
      <c r="A473" s="10" t="s">
        <v>276</v>
      </c>
      <c r="B473" s="88">
        <v>803</v>
      </c>
      <c r="C473" s="8" t="s">
        <v>238</v>
      </c>
      <c r="D473" s="8" t="s">
        <v>242</v>
      </c>
      <c r="E473" s="88"/>
      <c r="F473" s="88"/>
      <c r="G473" s="94">
        <f t="shared" si="79"/>
        <v>200</v>
      </c>
      <c r="H473" s="94">
        <f t="shared" si="79"/>
        <v>0</v>
      </c>
      <c r="I473" s="94">
        <f t="shared" si="72"/>
        <v>200</v>
      </c>
      <c r="J473" s="94">
        <f t="shared" si="79"/>
        <v>0</v>
      </c>
      <c r="K473" s="79">
        <f t="shared" si="71"/>
        <v>200</v>
      </c>
    </row>
    <row r="474" spans="1:11" ht="33">
      <c r="A474" s="41" t="str">
        <f ca="1">IF(ISERROR(MATCH(E474,Код_КЦСР,0)),"",INDIRECT(ADDRESS(MATCH(E474,Код_КЦСР,0)+1,2,,,"КЦСР")))</f>
        <v>Муниципальная программа «Охрана окружающей среды» на 2013-2022 годы</v>
      </c>
      <c r="B474" s="88">
        <v>803</v>
      </c>
      <c r="C474" s="8" t="s">
        <v>238</v>
      </c>
      <c r="D474" s="8" t="s">
        <v>242</v>
      </c>
      <c r="E474" s="88" t="s">
        <v>570</v>
      </c>
      <c r="F474" s="88"/>
      <c r="G474" s="94">
        <f t="shared" si="79"/>
        <v>200</v>
      </c>
      <c r="H474" s="94">
        <f t="shared" si="79"/>
        <v>0</v>
      </c>
      <c r="I474" s="94">
        <f t="shared" si="72"/>
        <v>200</v>
      </c>
      <c r="J474" s="94">
        <f t="shared" si="79"/>
        <v>0</v>
      </c>
      <c r="K474" s="79">
        <f t="shared" si="71"/>
        <v>200</v>
      </c>
    </row>
    <row r="475" spans="1:11" ht="72.75" customHeight="1">
      <c r="A475" s="41" t="str">
        <f ca="1">IF(ISERROR(MATCH(E475,Код_КЦСР,0)),"",INDIRECT(ADDRESS(MATCH(E475,Код_КЦСР,0)+1,2,,,"КЦСР")))</f>
        <v>Организация сбора от населения города отработанных осветительных устройств, электрических ламп и иных ртутьсодержащих отходов (субсидии городского бюджета на возмещение затрат по осуществлению сбора, транспортирования и утилизации ртутьсодержащих отходов от населения)</v>
      </c>
      <c r="B475" s="88">
        <v>803</v>
      </c>
      <c r="C475" s="8" t="s">
        <v>238</v>
      </c>
      <c r="D475" s="8" t="s">
        <v>242</v>
      </c>
      <c r="E475" s="88" t="s">
        <v>577</v>
      </c>
      <c r="F475" s="88"/>
      <c r="G475" s="94">
        <f t="shared" si="79"/>
        <v>200</v>
      </c>
      <c r="H475" s="94">
        <f t="shared" si="79"/>
        <v>0</v>
      </c>
      <c r="I475" s="94">
        <f t="shared" si="72"/>
        <v>200</v>
      </c>
      <c r="J475" s="94">
        <f t="shared" si="79"/>
        <v>0</v>
      </c>
      <c r="K475" s="79">
        <f t="shared" si="71"/>
        <v>200</v>
      </c>
    </row>
    <row r="476" spans="1:11" ht="12.75">
      <c r="A476" s="41" t="str">
        <f ca="1">IF(ISERROR(MATCH(F476,Код_КВР,0)),"",INDIRECT(ADDRESS(MATCH(F476,Код_КВР,0)+1,2,,,"КВР")))</f>
        <v>Иные бюджетные ассигнования</v>
      </c>
      <c r="B476" s="88">
        <v>803</v>
      </c>
      <c r="C476" s="8" t="s">
        <v>238</v>
      </c>
      <c r="D476" s="8" t="s">
        <v>242</v>
      </c>
      <c r="E476" s="88" t="s">
        <v>577</v>
      </c>
      <c r="F476" s="88">
        <v>800</v>
      </c>
      <c r="G476" s="94">
        <f t="shared" si="79"/>
        <v>200</v>
      </c>
      <c r="H476" s="94">
        <f t="shared" si="79"/>
        <v>0</v>
      </c>
      <c r="I476" s="94">
        <f t="shared" si="72"/>
        <v>200</v>
      </c>
      <c r="J476" s="94">
        <f t="shared" si="79"/>
        <v>0</v>
      </c>
      <c r="K476" s="79">
        <f t="shared" si="71"/>
        <v>200</v>
      </c>
    </row>
    <row r="477" spans="1:11" ht="33">
      <c r="A477" s="41" t="str">
        <f ca="1">IF(ISERROR(MATCH(F477,Код_КВР,0)),"",INDIRECT(ADDRESS(MATCH(F477,Код_КВР,0)+1,2,,,"КВР")))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77" s="88">
        <v>803</v>
      </c>
      <c r="C477" s="8" t="s">
        <v>238</v>
      </c>
      <c r="D477" s="8" t="s">
        <v>242</v>
      </c>
      <c r="E477" s="88" t="s">
        <v>577</v>
      </c>
      <c r="F477" s="88">
        <v>810</v>
      </c>
      <c r="G477" s="94">
        <v>200</v>
      </c>
      <c r="H477" s="79"/>
      <c r="I477" s="94">
        <f t="shared" si="72"/>
        <v>200</v>
      </c>
      <c r="J477" s="79"/>
      <c r="K477" s="79">
        <f t="shared" si="71"/>
        <v>200</v>
      </c>
    </row>
    <row r="478" spans="1:11" ht="12.75">
      <c r="A478" s="41" t="str">
        <f ca="1">IF(ISERROR(MATCH(C478,Код_Раздел,0)),"",INDIRECT(ADDRESS(MATCH(C478,Код_Раздел,0)+1,2,,,"Раздел")))</f>
        <v>Здравоохранение</v>
      </c>
      <c r="B478" s="88">
        <v>803</v>
      </c>
      <c r="C478" s="8" t="s">
        <v>240</v>
      </c>
      <c r="D478" s="8"/>
      <c r="E478" s="88"/>
      <c r="F478" s="88"/>
      <c r="G478" s="94">
        <f aca="true" t="shared" si="80" ref="G478:J484">G479</f>
        <v>1957.5</v>
      </c>
      <c r="H478" s="94">
        <f t="shared" si="80"/>
        <v>0</v>
      </c>
      <c r="I478" s="94">
        <f t="shared" si="72"/>
        <v>1957.5</v>
      </c>
      <c r="J478" s="94">
        <f t="shared" si="80"/>
        <v>0</v>
      </c>
      <c r="K478" s="79">
        <f t="shared" si="71"/>
        <v>1957.5</v>
      </c>
    </row>
    <row r="479" spans="1:11" ht="12.75">
      <c r="A479" s="12" t="s">
        <v>286</v>
      </c>
      <c r="B479" s="88">
        <v>803</v>
      </c>
      <c r="C479" s="8" t="s">
        <v>240</v>
      </c>
      <c r="D479" s="8" t="s">
        <v>216</v>
      </c>
      <c r="E479" s="88"/>
      <c r="F479" s="88"/>
      <c r="G479" s="94">
        <f t="shared" si="80"/>
        <v>1957.5</v>
      </c>
      <c r="H479" s="94">
        <f t="shared" si="80"/>
        <v>0</v>
      </c>
      <c r="I479" s="94">
        <f t="shared" si="72"/>
        <v>1957.5</v>
      </c>
      <c r="J479" s="94">
        <f t="shared" si="80"/>
        <v>0</v>
      </c>
      <c r="K479" s="79">
        <f t="shared" si="71"/>
        <v>1957.5</v>
      </c>
    </row>
    <row r="480" spans="1:11" ht="33">
      <c r="A480" s="41" t="str">
        <f ca="1">IF(ISERROR(MATCH(E480,Код_КЦСР,0)),"",INDIRECT(ADDRESS(MATCH(E480,Код_КЦСР,0)+1,2,,,"КЦСР")))</f>
        <v>Муниципальная программа «Развитие жилищно-коммунального хозяйства города Череповца» на 2014-2018 годы</v>
      </c>
      <c r="B480" s="88">
        <v>803</v>
      </c>
      <c r="C480" s="8" t="s">
        <v>240</v>
      </c>
      <c r="D480" s="8" t="s">
        <v>216</v>
      </c>
      <c r="E480" s="88" t="s">
        <v>56</v>
      </c>
      <c r="F480" s="88"/>
      <c r="G480" s="94">
        <f t="shared" si="80"/>
        <v>1957.5</v>
      </c>
      <c r="H480" s="94">
        <f t="shared" si="80"/>
        <v>0</v>
      </c>
      <c r="I480" s="94">
        <f t="shared" si="72"/>
        <v>1957.5</v>
      </c>
      <c r="J480" s="94">
        <f t="shared" si="80"/>
        <v>0</v>
      </c>
      <c r="K480" s="79">
        <f t="shared" si="71"/>
        <v>1957.5</v>
      </c>
    </row>
    <row r="481" spans="1:11" ht="12.75">
      <c r="A481" s="41" t="str">
        <f ca="1">IF(ISERROR(MATCH(E481,Код_КЦСР,0)),"",INDIRECT(ADDRESS(MATCH(E481,Код_КЦСР,0)+1,2,,,"КЦСР")))</f>
        <v>Развитие благоустройства города</v>
      </c>
      <c r="B481" s="88">
        <v>803</v>
      </c>
      <c r="C481" s="8" t="s">
        <v>240</v>
      </c>
      <c r="D481" s="8" t="s">
        <v>216</v>
      </c>
      <c r="E481" s="88" t="s">
        <v>57</v>
      </c>
      <c r="F481" s="88"/>
      <c r="G481" s="94">
        <f t="shared" si="80"/>
        <v>1957.5</v>
      </c>
      <c r="H481" s="94">
        <f t="shared" si="80"/>
        <v>0</v>
      </c>
      <c r="I481" s="94">
        <f t="shared" si="72"/>
        <v>1957.5</v>
      </c>
      <c r="J481" s="94">
        <f t="shared" si="80"/>
        <v>0</v>
      </c>
      <c r="K481" s="79">
        <f t="shared" si="71"/>
        <v>1957.5</v>
      </c>
    </row>
    <row r="482" spans="1:11" ht="99">
      <c r="A482" s="41" t="str">
        <f ca="1">IF(ISERROR(MATCH(E482,Код_КЦСР,0)),"",INDIRECT(ADDRESS(MATCH(E482,Код_КЦСР,0)+1,2,,,"КЦСР")))</f>
        <v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v>
      </c>
      <c r="B482" s="88">
        <v>803</v>
      </c>
      <c r="C482" s="8" t="s">
        <v>240</v>
      </c>
      <c r="D482" s="8" t="s">
        <v>216</v>
      </c>
      <c r="E482" s="88" t="s">
        <v>440</v>
      </c>
      <c r="F482" s="88"/>
      <c r="G482" s="94">
        <f t="shared" si="80"/>
        <v>1957.5</v>
      </c>
      <c r="H482" s="94">
        <f t="shared" si="80"/>
        <v>0</v>
      </c>
      <c r="I482" s="94">
        <f t="shared" si="72"/>
        <v>1957.5</v>
      </c>
      <c r="J482" s="94">
        <f t="shared" si="80"/>
        <v>0</v>
      </c>
      <c r="K482" s="79">
        <f t="shared" si="71"/>
        <v>1957.5</v>
      </c>
    </row>
    <row r="483" spans="1:11" ht="12.75">
      <c r="A483" s="41" t="str">
        <f ca="1">IF(ISERROR(MATCH(F483,Код_КВР,0)),"",INDIRECT(ADDRESS(MATCH(F483,Код_КВР,0)+1,2,,,"КВР")))</f>
        <v>Закупка товаров, работ и услуг для муниципальных нужд</v>
      </c>
      <c r="B483" s="88">
        <v>803</v>
      </c>
      <c r="C483" s="8" t="s">
        <v>240</v>
      </c>
      <c r="D483" s="8" t="s">
        <v>216</v>
      </c>
      <c r="E483" s="88" t="s">
        <v>440</v>
      </c>
      <c r="F483" s="88">
        <v>200</v>
      </c>
      <c r="G483" s="94">
        <f t="shared" si="80"/>
        <v>1957.5</v>
      </c>
      <c r="H483" s="94">
        <f t="shared" si="80"/>
        <v>0</v>
      </c>
      <c r="I483" s="94">
        <f t="shared" si="72"/>
        <v>1957.5</v>
      </c>
      <c r="J483" s="94">
        <f t="shared" si="80"/>
        <v>0</v>
      </c>
      <c r="K483" s="79">
        <f t="shared" si="71"/>
        <v>1957.5</v>
      </c>
    </row>
    <row r="484" spans="1:11" ht="33">
      <c r="A484" s="41" t="str">
        <f ca="1">IF(ISERROR(MATCH(F484,Код_КВР,0)),"",INDIRECT(ADDRESS(MATCH(F484,Код_КВР,0)+1,2,,,"КВР")))</f>
        <v>Иные закупки товаров, работ и услуг для обеспечения муниципальных нужд</v>
      </c>
      <c r="B484" s="88">
        <v>803</v>
      </c>
      <c r="C484" s="8" t="s">
        <v>240</v>
      </c>
      <c r="D484" s="8" t="s">
        <v>216</v>
      </c>
      <c r="E484" s="88" t="s">
        <v>440</v>
      </c>
      <c r="F484" s="88">
        <v>240</v>
      </c>
      <c r="G484" s="94">
        <f t="shared" si="80"/>
        <v>1957.5</v>
      </c>
      <c r="H484" s="94">
        <f t="shared" si="80"/>
        <v>0</v>
      </c>
      <c r="I484" s="94">
        <f t="shared" si="72"/>
        <v>1957.5</v>
      </c>
      <c r="J484" s="94">
        <f t="shared" si="80"/>
        <v>0</v>
      </c>
      <c r="K484" s="79">
        <f t="shared" si="71"/>
        <v>1957.5</v>
      </c>
    </row>
    <row r="485" spans="1:11" ht="33">
      <c r="A485" s="41" t="str">
        <f ca="1">IF(ISERROR(MATCH(F485,Код_КВР,0)),"",INDIRECT(ADDRESS(MATCH(F485,Код_КВР,0)+1,2,,,"КВР")))</f>
        <v xml:space="preserve">Прочая закупка товаров, работ и услуг для обеспечения муниципальных нужд         </v>
      </c>
      <c r="B485" s="88">
        <v>803</v>
      </c>
      <c r="C485" s="8" t="s">
        <v>240</v>
      </c>
      <c r="D485" s="8" t="s">
        <v>216</v>
      </c>
      <c r="E485" s="88" t="s">
        <v>440</v>
      </c>
      <c r="F485" s="88">
        <v>244</v>
      </c>
      <c r="G485" s="94">
        <v>1957.5</v>
      </c>
      <c r="H485" s="79"/>
      <c r="I485" s="94">
        <f t="shared" si="72"/>
        <v>1957.5</v>
      </c>
      <c r="J485" s="79"/>
      <c r="K485" s="79">
        <f aca="true" t="shared" si="81" ref="K485:K556">I485+J485</f>
        <v>1957.5</v>
      </c>
    </row>
    <row r="486" spans="1:11" ht="12.75">
      <c r="A486" s="41" t="str">
        <f ca="1">IF(ISERROR(MATCH(C486,Код_Раздел,0)),"",INDIRECT(ADDRESS(MATCH(C486,Код_Раздел,0)+1,2,,,"Раздел")))</f>
        <v>Социальная политика</v>
      </c>
      <c r="B486" s="88">
        <v>803</v>
      </c>
      <c r="C486" s="8" t="s">
        <v>209</v>
      </c>
      <c r="D486" s="8"/>
      <c r="E486" s="88"/>
      <c r="F486" s="88"/>
      <c r="G486" s="94">
        <f aca="true" t="shared" si="82" ref="G486:J491">G487</f>
        <v>71</v>
      </c>
      <c r="H486" s="94">
        <f t="shared" si="82"/>
        <v>0</v>
      </c>
      <c r="I486" s="94">
        <f t="shared" si="72"/>
        <v>71</v>
      </c>
      <c r="J486" s="94">
        <f t="shared" si="82"/>
        <v>0</v>
      </c>
      <c r="K486" s="79">
        <f t="shared" si="81"/>
        <v>71</v>
      </c>
    </row>
    <row r="487" spans="1:11" ht="12.75">
      <c r="A487" s="10" t="s">
        <v>200</v>
      </c>
      <c r="B487" s="88">
        <v>803</v>
      </c>
      <c r="C487" s="8" t="s">
        <v>209</v>
      </c>
      <c r="D487" s="8" t="s">
        <v>236</v>
      </c>
      <c r="E487" s="88"/>
      <c r="F487" s="88"/>
      <c r="G487" s="94">
        <f t="shared" si="82"/>
        <v>71</v>
      </c>
      <c r="H487" s="94">
        <f t="shared" si="82"/>
        <v>0</v>
      </c>
      <c r="I487" s="94">
        <f t="shared" si="72"/>
        <v>71</v>
      </c>
      <c r="J487" s="94">
        <f t="shared" si="82"/>
        <v>0</v>
      </c>
      <c r="K487" s="79">
        <f t="shared" si="81"/>
        <v>71</v>
      </c>
    </row>
    <row r="488" spans="1:11" ht="33">
      <c r="A488" s="41" t="str">
        <f ca="1">IF(ISERROR(MATCH(E488,Код_КЦСР,0)),"",INDIRECT(ADDRESS(MATCH(E488,Код_КЦСР,0)+1,2,,,"КЦСР")))</f>
        <v>Муниципальная программа «Социальная поддержка граждан на 2014-2018 годы»</v>
      </c>
      <c r="B488" s="88">
        <v>803</v>
      </c>
      <c r="C488" s="8" t="s">
        <v>209</v>
      </c>
      <c r="D488" s="8" t="s">
        <v>236</v>
      </c>
      <c r="E488" s="88" t="s">
        <v>7</v>
      </c>
      <c r="F488" s="88"/>
      <c r="G488" s="94">
        <f t="shared" si="82"/>
        <v>71</v>
      </c>
      <c r="H488" s="94">
        <f t="shared" si="82"/>
        <v>0</v>
      </c>
      <c r="I488" s="94">
        <f t="shared" si="72"/>
        <v>71</v>
      </c>
      <c r="J488" s="94">
        <f t="shared" si="82"/>
        <v>0</v>
      </c>
      <c r="K488" s="79">
        <f t="shared" si="81"/>
        <v>71</v>
      </c>
    </row>
    <row r="489" spans="1:11" ht="12.75">
      <c r="A489" s="41" t="str">
        <f ca="1">IF(ISERROR(MATCH(E489,Код_КЦСР,0)),"",INDIRECT(ADDRESS(MATCH(E489,Код_КЦСР,0)+1,2,,,"КЦСР")))</f>
        <v>Оплата услуг бани по льготным помывкам</v>
      </c>
      <c r="B489" s="88">
        <v>803</v>
      </c>
      <c r="C489" s="8" t="s">
        <v>209</v>
      </c>
      <c r="D489" s="8" t="s">
        <v>236</v>
      </c>
      <c r="E489" s="88" t="s">
        <v>29</v>
      </c>
      <c r="F489" s="88"/>
      <c r="G489" s="94">
        <f t="shared" si="82"/>
        <v>71</v>
      </c>
      <c r="H489" s="94">
        <f t="shared" si="82"/>
        <v>0</v>
      </c>
      <c r="I489" s="94">
        <f t="shared" si="72"/>
        <v>71</v>
      </c>
      <c r="J489" s="94">
        <f t="shared" si="82"/>
        <v>0</v>
      </c>
      <c r="K489" s="79">
        <f t="shared" si="81"/>
        <v>71</v>
      </c>
    </row>
    <row r="490" spans="1:11" ht="12.75">
      <c r="A490" s="41" t="str">
        <f ca="1">IF(ISERROR(MATCH(F490,Код_КВР,0)),"",INDIRECT(ADDRESS(MATCH(F490,Код_КВР,0)+1,2,,,"КВР")))</f>
        <v>Социальное обеспечение и иные выплаты населению</v>
      </c>
      <c r="B490" s="88">
        <v>803</v>
      </c>
      <c r="C490" s="8" t="s">
        <v>209</v>
      </c>
      <c r="D490" s="8" t="s">
        <v>236</v>
      </c>
      <c r="E490" s="88" t="s">
        <v>29</v>
      </c>
      <c r="F490" s="88">
        <v>300</v>
      </c>
      <c r="G490" s="94">
        <f t="shared" si="82"/>
        <v>71</v>
      </c>
      <c r="H490" s="94">
        <f t="shared" si="82"/>
        <v>0</v>
      </c>
      <c r="I490" s="94">
        <f t="shared" si="72"/>
        <v>71</v>
      </c>
      <c r="J490" s="94">
        <f t="shared" si="82"/>
        <v>0</v>
      </c>
      <c r="K490" s="79">
        <f t="shared" si="81"/>
        <v>71</v>
      </c>
    </row>
    <row r="491" spans="1:11" ht="33">
      <c r="A491" s="41" t="str">
        <f ca="1">IF(ISERROR(MATCH(F491,Код_КВР,0)),"",INDIRECT(ADDRESS(MATCH(F491,Код_КВР,0)+1,2,,,"КВР")))</f>
        <v>Социальные выплаты гражданам, кроме публичных нормативных социальных выплат</v>
      </c>
      <c r="B491" s="88">
        <v>803</v>
      </c>
      <c r="C491" s="8" t="s">
        <v>209</v>
      </c>
      <c r="D491" s="8" t="s">
        <v>236</v>
      </c>
      <c r="E491" s="88" t="s">
        <v>29</v>
      </c>
      <c r="F491" s="88">
        <v>320</v>
      </c>
      <c r="G491" s="94">
        <f t="shared" si="82"/>
        <v>71</v>
      </c>
      <c r="H491" s="94">
        <f t="shared" si="82"/>
        <v>0</v>
      </c>
      <c r="I491" s="94">
        <f aca="true" t="shared" si="83" ref="I491:I562">G491+H491</f>
        <v>71</v>
      </c>
      <c r="J491" s="94">
        <f t="shared" si="82"/>
        <v>0</v>
      </c>
      <c r="K491" s="79">
        <f t="shared" si="81"/>
        <v>71</v>
      </c>
    </row>
    <row r="492" spans="1:11" ht="33">
      <c r="A492" s="41" t="str">
        <f ca="1">IF(ISERROR(MATCH(F492,Код_КВР,0)),"",INDIRECT(ADDRESS(MATCH(F492,Код_КВР,0)+1,2,,,"КВР")))</f>
        <v>Приобретение товаров, работ, услуг в пользу граждан в целях их социального обеспечения</v>
      </c>
      <c r="B492" s="88">
        <v>803</v>
      </c>
      <c r="C492" s="8" t="s">
        <v>209</v>
      </c>
      <c r="D492" s="8" t="s">
        <v>236</v>
      </c>
      <c r="E492" s="88" t="s">
        <v>29</v>
      </c>
      <c r="F492" s="88">
        <v>323</v>
      </c>
      <c r="G492" s="94">
        <v>71</v>
      </c>
      <c r="H492" s="79"/>
      <c r="I492" s="94">
        <f t="shared" si="83"/>
        <v>71</v>
      </c>
      <c r="J492" s="79"/>
      <c r="K492" s="79">
        <f t="shared" si="81"/>
        <v>71</v>
      </c>
    </row>
    <row r="493" spans="1:11" ht="33">
      <c r="A493" s="41" t="str">
        <f ca="1">IF(ISERROR(MATCH(B493,Код_ППП,0)),"",INDIRECT(ADDRESS(MATCH(B493,Код_ППП,0)+1,2,,,"ППП")))</f>
        <v>УПРАВЛЕНИЕ АРХИТЕКТУРЫ И ГРАДОСТРОИТЕЛЬСТВА МЭРИИ ГОРОДА</v>
      </c>
      <c r="B493" s="88">
        <v>804</v>
      </c>
      <c r="C493" s="8"/>
      <c r="D493" s="8"/>
      <c r="E493" s="88"/>
      <c r="F493" s="88"/>
      <c r="G493" s="94">
        <f>G494</f>
        <v>39887.8</v>
      </c>
      <c r="H493" s="94">
        <f>H494</f>
        <v>0</v>
      </c>
      <c r="I493" s="94">
        <f t="shared" si="83"/>
        <v>39887.8</v>
      </c>
      <c r="J493" s="94">
        <f>J494</f>
        <v>0</v>
      </c>
      <c r="K493" s="79">
        <f t="shared" si="81"/>
        <v>39887.8</v>
      </c>
    </row>
    <row r="494" spans="1:11" ht="12.75">
      <c r="A494" s="41" t="str">
        <f ca="1">IF(ISERROR(MATCH(C494,Код_Раздел,0)),"",INDIRECT(ADDRESS(MATCH(C494,Код_Раздел,0)+1,2,,,"Раздел")))</f>
        <v>Национальная экономика</v>
      </c>
      <c r="B494" s="88">
        <v>804</v>
      </c>
      <c r="C494" s="8" t="s">
        <v>237</v>
      </c>
      <c r="D494" s="8"/>
      <c r="E494" s="88"/>
      <c r="F494" s="88"/>
      <c r="G494" s="94">
        <f>G495</f>
        <v>39887.8</v>
      </c>
      <c r="H494" s="94">
        <f>H495</f>
        <v>0</v>
      </c>
      <c r="I494" s="94">
        <f t="shared" si="83"/>
        <v>39887.8</v>
      </c>
      <c r="J494" s="94">
        <f>J495</f>
        <v>0</v>
      </c>
      <c r="K494" s="79">
        <f t="shared" si="81"/>
        <v>39887.8</v>
      </c>
    </row>
    <row r="495" spans="1:11" ht="12.75">
      <c r="A495" s="10" t="s">
        <v>244</v>
      </c>
      <c r="B495" s="88">
        <v>804</v>
      </c>
      <c r="C495" s="8" t="s">
        <v>237</v>
      </c>
      <c r="D495" s="8" t="s">
        <v>217</v>
      </c>
      <c r="E495" s="88"/>
      <c r="F495" s="88"/>
      <c r="G495" s="94">
        <f>G496+G505</f>
        <v>39887.8</v>
      </c>
      <c r="H495" s="94">
        <f>H496+H505</f>
        <v>0</v>
      </c>
      <c r="I495" s="94">
        <f t="shared" si="83"/>
        <v>39887.8</v>
      </c>
      <c r="J495" s="94">
        <f>J496+J505</f>
        <v>0</v>
      </c>
      <c r="K495" s="79">
        <f t="shared" si="81"/>
        <v>39887.8</v>
      </c>
    </row>
    <row r="496" spans="1:11" ht="33">
      <c r="A496" s="41" t="str">
        <f ca="1">IF(ISERROR(MATCH(E496,Код_КЦСР,0)),"",INDIRECT(ADDRESS(MATCH(E496,Код_КЦСР,0)+1,2,,,"КЦСР")))</f>
        <v>Муниципальная программа «Реализация градостроительной политики города Череповца на 2014-2022 годы»</v>
      </c>
      <c r="B496" s="88">
        <v>804</v>
      </c>
      <c r="C496" s="8" t="s">
        <v>237</v>
      </c>
      <c r="D496" s="8" t="s">
        <v>217</v>
      </c>
      <c r="E496" s="88" t="s">
        <v>51</v>
      </c>
      <c r="F496" s="88"/>
      <c r="G496" s="94">
        <f>G497+G501</f>
        <v>8645.8</v>
      </c>
      <c r="H496" s="94">
        <f>H497+H501</f>
        <v>0</v>
      </c>
      <c r="I496" s="94">
        <f t="shared" si="83"/>
        <v>8645.8</v>
      </c>
      <c r="J496" s="94">
        <f>J497+J501</f>
        <v>0</v>
      </c>
      <c r="K496" s="79">
        <f t="shared" si="81"/>
        <v>8645.8</v>
      </c>
    </row>
    <row r="497" spans="1:11" ht="33">
      <c r="A497" s="41" t="str">
        <f ca="1">IF(ISERROR(MATCH(E497,Код_КЦСР,0)),"",INDIRECT(ADDRESS(MATCH(E497,Код_КЦСР,0)+1,2,,,"КЦСР")))</f>
        <v>Обеспечение подготовки градостроительной документации и нормативно-правовых актов</v>
      </c>
      <c r="B497" s="88">
        <v>804</v>
      </c>
      <c r="C497" s="8" t="s">
        <v>237</v>
      </c>
      <c r="D497" s="8" t="s">
        <v>217</v>
      </c>
      <c r="E497" s="88" t="s">
        <v>53</v>
      </c>
      <c r="F497" s="88"/>
      <c r="G497" s="94">
        <f aca="true" t="shared" si="84" ref="G497:J499">G498</f>
        <v>7401</v>
      </c>
      <c r="H497" s="94">
        <f t="shared" si="84"/>
        <v>0</v>
      </c>
      <c r="I497" s="94">
        <f t="shared" si="83"/>
        <v>7401</v>
      </c>
      <c r="J497" s="94">
        <f t="shared" si="84"/>
        <v>0</v>
      </c>
      <c r="K497" s="79">
        <f t="shared" si="81"/>
        <v>7401</v>
      </c>
    </row>
    <row r="498" spans="1:11" ht="12.75">
      <c r="A498" s="41" t="str">
        <f ca="1">IF(ISERROR(MATCH(F498,Код_КВР,0)),"",INDIRECT(ADDRESS(MATCH(F498,Код_КВР,0)+1,2,,,"КВР")))</f>
        <v>Закупка товаров, работ и услуг для муниципальных нужд</v>
      </c>
      <c r="B498" s="88">
        <v>804</v>
      </c>
      <c r="C498" s="8" t="s">
        <v>237</v>
      </c>
      <c r="D498" s="8" t="s">
        <v>217</v>
      </c>
      <c r="E498" s="88" t="s">
        <v>53</v>
      </c>
      <c r="F498" s="88">
        <v>200</v>
      </c>
      <c r="G498" s="94">
        <f t="shared" si="84"/>
        <v>7401</v>
      </c>
      <c r="H498" s="94">
        <f t="shared" si="84"/>
        <v>0</v>
      </c>
      <c r="I498" s="94">
        <f t="shared" si="83"/>
        <v>7401</v>
      </c>
      <c r="J498" s="94">
        <f t="shared" si="84"/>
        <v>0</v>
      </c>
      <c r="K498" s="79">
        <f t="shared" si="81"/>
        <v>7401</v>
      </c>
    </row>
    <row r="499" spans="1:11" ht="33">
      <c r="A499" s="41" t="str">
        <f ca="1">IF(ISERROR(MATCH(F499,Код_КВР,0)),"",INDIRECT(ADDRESS(MATCH(F499,Код_КВР,0)+1,2,,,"КВР")))</f>
        <v>Иные закупки товаров, работ и услуг для обеспечения муниципальных нужд</v>
      </c>
      <c r="B499" s="88">
        <v>804</v>
      </c>
      <c r="C499" s="8" t="s">
        <v>237</v>
      </c>
      <c r="D499" s="8" t="s">
        <v>217</v>
      </c>
      <c r="E499" s="88" t="s">
        <v>53</v>
      </c>
      <c r="F499" s="88">
        <v>240</v>
      </c>
      <c r="G499" s="94">
        <f t="shared" si="84"/>
        <v>7401</v>
      </c>
      <c r="H499" s="94">
        <f t="shared" si="84"/>
        <v>0</v>
      </c>
      <c r="I499" s="94">
        <f t="shared" si="83"/>
        <v>7401</v>
      </c>
      <c r="J499" s="94">
        <f t="shared" si="84"/>
        <v>0</v>
      </c>
      <c r="K499" s="79">
        <f t="shared" si="81"/>
        <v>7401</v>
      </c>
    </row>
    <row r="500" spans="1:11" ht="33">
      <c r="A500" s="41" t="str">
        <f ca="1">IF(ISERROR(MATCH(F500,Код_КВР,0)),"",INDIRECT(ADDRESS(MATCH(F500,Код_КВР,0)+1,2,,,"КВР")))</f>
        <v xml:space="preserve">Прочая закупка товаров, работ и услуг для обеспечения муниципальных нужд         </v>
      </c>
      <c r="B500" s="88">
        <v>804</v>
      </c>
      <c r="C500" s="8" t="s">
        <v>237</v>
      </c>
      <c r="D500" s="8" t="s">
        <v>217</v>
      </c>
      <c r="E500" s="88" t="s">
        <v>53</v>
      </c>
      <c r="F500" s="88">
        <v>244</v>
      </c>
      <c r="G500" s="94">
        <v>7401</v>
      </c>
      <c r="H500" s="79"/>
      <c r="I500" s="94">
        <f t="shared" si="83"/>
        <v>7401</v>
      </c>
      <c r="J500" s="79"/>
      <c r="K500" s="79">
        <f t="shared" si="81"/>
        <v>7401</v>
      </c>
    </row>
    <row r="501" spans="1:11" ht="12.75">
      <c r="A501" s="41" t="str">
        <f ca="1">IF(ISERROR(MATCH(E501,Код_КЦСР,0)),"",INDIRECT(ADDRESS(MATCH(E501,Код_КЦСР,0)+1,2,,,"КЦСР")))</f>
        <v>Создание условий для формирования комфортной городской среды</v>
      </c>
      <c r="B501" s="88">
        <v>804</v>
      </c>
      <c r="C501" s="8" t="s">
        <v>237</v>
      </c>
      <c r="D501" s="8" t="s">
        <v>217</v>
      </c>
      <c r="E501" s="88" t="s">
        <v>55</v>
      </c>
      <c r="F501" s="88"/>
      <c r="G501" s="94">
        <f aca="true" t="shared" si="85" ref="G501:J503">G502</f>
        <v>1244.8</v>
      </c>
      <c r="H501" s="94">
        <f t="shared" si="85"/>
        <v>0</v>
      </c>
      <c r="I501" s="94">
        <f t="shared" si="83"/>
        <v>1244.8</v>
      </c>
      <c r="J501" s="94">
        <f t="shared" si="85"/>
        <v>0</v>
      </c>
      <c r="K501" s="79">
        <f t="shared" si="81"/>
        <v>1244.8</v>
      </c>
    </row>
    <row r="502" spans="1:11" ht="12.75">
      <c r="A502" s="41" t="str">
        <f ca="1">IF(ISERROR(MATCH(F502,Код_КВР,0)),"",INDIRECT(ADDRESS(MATCH(F502,Код_КВР,0)+1,2,,,"КВР")))</f>
        <v>Закупка товаров, работ и услуг для муниципальных нужд</v>
      </c>
      <c r="B502" s="88">
        <v>804</v>
      </c>
      <c r="C502" s="8" t="s">
        <v>237</v>
      </c>
      <c r="D502" s="8" t="s">
        <v>217</v>
      </c>
      <c r="E502" s="88" t="s">
        <v>55</v>
      </c>
      <c r="F502" s="88">
        <v>200</v>
      </c>
      <c r="G502" s="94">
        <f t="shared" si="85"/>
        <v>1244.8</v>
      </c>
      <c r="H502" s="94">
        <f t="shared" si="85"/>
        <v>0</v>
      </c>
      <c r="I502" s="94">
        <f t="shared" si="83"/>
        <v>1244.8</v>
      </c>
      <c r="J502" s="94">
        <f t="shared" si="85"/>
        <v>0</v>
      </c>
      <c r="K502" s="79">
        <f t="shared" si="81"/>
        <v>1244.8</v>
      </c>
    </row>
    <row r="503" spans="1:11" ht="33">
      <c r="A503" s="41" t="str">
        <f ca="1">IF(ISERROR(MATCH(F503,Код_КВР,0)),"",INDIRECT(ADDRESS(MATCH(F503,Код_КВР,0)+1,2,,,"КВР")))</f>
        <v>Иные закупки товаров, работ и услуг для обеспечения муниципальных нужд</v>
      </c>
      <c r="B503" s="88">
        <v>804</v>
      </c>
      <c r="C503" s="8" t="s">
        <v>237</v>
      </c>
      <c r="D503" s="8" t="s">
        <v>217</v>
      </c>
      <c r="E503" s="88" t="s">
        <v>55</v>
      </c>
      <c r="F503" s="88">
        <v>240</v>
      </c>
      <c r="G503" s="94">
        <f t="shared" si="85"/>
        <v>1244.8</v>
      </c>
      <c r="H503" s="94">
        <f t="shared" si="85"/>
        <v>0</v>
      </c>
      <c r="I503" s="94">
        <f t="shared" si="83"/>
        <v>1244.8</v>
      </c>
      <c r="J503" s="94">
        <f t="shared" si="85"/>
        <v>0</v>
      </c>
      <c r="K503" s="79">
        <f t="shared" si="81"/>
        <v>1244.8</v>
      </c>
    </row>
    <row r="504" spans="1:11" ht="33">
      <c r="A504" s="41" t="str">
        <f ca="1">IF(ISERROR(MATCH(F504,Код_КВР,0)),"",INDIRECT(ADDRESS(MATCH(F504,Код_КВР,0)+1,2,,,"КВР")))</f>
        <v xml:space="preserve">Прочая закупка товаров, работ и услуг для обеспечения муниципальных нужд         </v>
      </c>
      <c r="B504" s="88">
        <v>804</v>
      </c>
      <c r="C504" s="8" t="s">
        <v>237</v>
      </c>
      <c r="D504" s="8" t="s">
        <v>217</v>
      </c>
      <c r="E504" s="88" t="s">
        <v>55</v>
      </c>
      <c r="F504" s="88">
        <v>244</v>
      </c>
      <c r="G504" s="94">
        <v>1244.8</v>
      </c>
      <c r="H504" s="79"/>
      <c r="I504" s="94">
        <f t="shared" si="83"/>
        <v>1244.8</v>
      </c>
      <c r="J504" s="79"/>
      <c r="K504" s="79">
        <f t="shared" si="81"/>
        <v>1244.8</v>
      </c>
    </row>
    <row r="505" spans="1:11" ht="33">
      <c r="A505" s="41" t="str">
        <f ca="1">IF(ISERROR(MATCH(E505,Код_КЦСР,0)),"",INDIRECT(ADDRESS(MATCH(E505,Код_КЦСР,0)+1,2,,,"КЦСР")))</f>
        <v>Непрограммные направления деятельности органов местного самоуправления</v>
      </c>
      <c r="B505" s="88">
        <v>804</v>
      </c>
      <c r="C505" s="8" t="s">
        <v>237</v>
      </c>
      <c r="D505" s="8" t="s">
        <v>217</v>
      </c>
      <c r="E505" s="88" t="s">
        <v>323</v>
      </c>
      <c r="F505" s="88"/>
      <c r="G505" s="94">
        <f aca="true" t="shared" si="86" ref="G505:J507">G506</f>
        <v>31242</v>
      </c>
      <c r="H505" s="94">
        <f t="shared" si="86"/>
        <v>0</v>
      </c>
      <c r="I505" s="94">
        <f t="shared" si="83"/>
        <v>31242</v>
      </c>
      <c r="J505" s="94">
        <f t="shared" si="86"/>
        <v>0</v>
      </c>
      <c r="K505" s="79">
        <f t="shared" si="81"/>
        <v>31242</v>
      </c>
    </row>
    <row r="506" spans="1:11" ht="12.75">
      <c r="A506" s="41" t="str">
        <f ca="1">IF(ISERROR(MATCH(E506,Код_КЦСР,0)),"",INDIRECT(ADDRESS(MATCH(E506,Код_КЦСР,0)+1,2,,,"КЦСР")))</f>
        <v>Расходы, не включенные в муниципальные программы города Череповца</v>
      </c>
      <c r="B506" s="88">
        <v>804</v>
      </c>
      <c r="C506" s="8" t="s">
        <v>237</v>
      </c>
      <c r="D506" s="8" t="s">
        <v>217</v>
      </c>
      <c r="E506" s="88" t="s">
        <v>325</v>
      </c>
      <c r="F506" s="88"/>
      <c r="G506" s="94">
        <f t="shared" si="86"/>
        <v>31242</v>
      </c>
      <c r="H506" s="94">
        <f t="shared" si="86"/>
        <v>0</v>
      </c>
      <c r="I506" s="94">
        <f t="shared" si="83"/>
        <v>31242</v>
      </c>
      <c r="J506" s="94">
        <f t="shared" si="86"/>
        <v>0</v>
      </c>
      <c r="K506" s="79">
        <f t="shared" si="81"/>
        <v>31242</v>
      </c>
    </row>
    <row r="507" spans="1:11" ht="33">
      <c r="A507" s="41" t="str">
        <f ca="1">IF(ISERROR(MATCH(E507,Код_КЦСР,0)),"",INDIRECT(ADDRESS(MATCH(E507,Код_КЦСР,0)+1,2,,,"КЦСР")))</f>
        <v>Руководство и управление в сфере установленных функций органов местного самоуправления</v>
      </c>
      <c r="B507" s="88">
        <v>804</v>
      </c>
      <c r="C507" s="8" t="s">
        <v>237</v>
      </c>
      <c r="D507" s="8" t="s">
        <v>217</v>
      </c>
      <c r="E507" s="88" t="s">
        <v>327</v>
      </c>
      <c r="F507" s="88"/>
      <c r="G507" s="94">
        <f t="shared" si="86"/>
        <v>31242</v>
      </c>
      <c r="H507" s="94">
        <f t="shared" si="86"/>
        <v>0</v>
      </c>
      <c r="I507" s="94">
        <f t="shared" si="83"/>
        <v>31242</v>
      </c>
      <c r="J507" s="94">
        <f t="shared" si="86"/>
        <v>0</v>
      </c>
      <c r="K507" s="79">
        <f t="shared" si="81"/>
        <v>31242</v>
      </c>
    </row>
    <row r="508" spans="1:11" ht="12.75">
      <c r="A508" s="41" t="str">
        <f ca="1">IF(ISERROR(MATCH(E508,Код_КЦСР,0)),"",INDIRECT(ADDRESS(MATCH(E508,Код_КЦСР,0)+1,2,,,"КЦСР")))</f>
        <v>Центральный аппарат</v>
      </c>
      <c r="B508" s="88">
        <v>804</v>
      </c>
      <c r="C508" s="8" t="s">
        <v>237</v>
      </c>
      <c r="D508" s="8" t="s">
        <v>217</v>
      </c>
      <c r="E508" s="88" t="s">
        <v>330</v>
      </c>
      <c r="F508" s="88"/>
      <c r="G508" s="94">
        <f>G509+G511+G514</f>
        <v>31242</v>
      </c>
      <c r="H508" s="94">
        <f>H509+H511+H514</f>
        <v>0</v>
      </c>
      <c r="I508" s="94">
        <f t="shared" si="83"/>
        <v>31242</v>
      </c>
      <c r="J508" s="94">
        <f>J509+J511+J514</f>
        <v>0</v>
      </c>
      <c r="K508" s="79">
        <f t="shared" si="81"/>
        <v>31242</v>
      </c>
    </row>
    <row r="509" spans="1:11" ht="33">
      <c r="A509" s="41" t="str">
        <f aca="true" t="shared" si="87" ref="A509:A515">IF(ISERROR(MATCH(F509,Код_КВР,0)),"",INDIRECT(ADDRESS(MATCH(F509,Код_КВР,0)+1,2,,,"КВР")))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09" s="88">
        <v>804</v>
      </c>
      <c r="C509" s="8" t="s">
        <v>237</v>
      </c>
      <c r="D509" s="8" t="s">
        <v>217</v>
      </c>
      <c r="E509" s="88" t="s">
        <v>330</v>
      </c>
      <c r="F509" s="88">
        <v>100</v>
      </c>
      <c r="G509" s="94">
        <f>G510</f>
        <v>31220</v>
      </c>
      <c r="H509" s="94">
        <f>H510</f>
        <v>0</v>
      </c>
      <c r="I509" s="94">
        <f t="shared" si="83"/>
        <v>31220</v>
      </c>
      <c r="J509" s="94">
        <f>J510</f>
        <v>0</v>
      </c>
      <c r="K509" s="79">
        <f t="shared" si="81"/>
        <v>31220</v>
      </c>
    </row>
    <row r="510" spans="1:11" ht="12.75">
      <c r="A510" s="41" t="str">
        <f ca="1" t="shared" si="87"/>
        <v>Расходы на выплаты персоналу муниципальных органов</v>
      </c>
      <c r="B510" s="88">
        <v>804</v>
      </c>
      <c r="C510" s="8" t="s">
        <v>237</v>
      </c>
      <c r="D510" s="8" t="s">
        <v>217</v>
      </c>
      <c r="E510" s="88" t="s">
        <v>330</v>
      </c>
      <c r="F510" s="88">
        <v>120</v>
      </c>
      <c r="G510" s="94">
        <v>31220</v>
      </c>
      <c r="H510" s="79"/>
      <c r="I510" s="94">
        <f t="shared" si="83"/>
        <v>31220</v>
      </c>
      <c r="J510" s="79"/>
      <c r="K510" s="79">
        <f t="shared" si="81"/>
        <v>31220</v>
      </c>
    </row>
    <row r="511" spans="1:11" ht="12.75">
      <c r="A511" s="41" t="str">
        <f ca="1" t="shared" si="87"/>
        <v>Закупка товаров, работ и услуг для муниципальных нужд</v>
      </c>
      <c r="B511" s="88">
        <v>804</v>
      </c>
      <c r="C511" s="8" t="s">
        <v>237</v>
      </c>
      <c r="D511" s="8" t="s">
        <v>217</v>
      </c>
      <c r="E511" s="88" t="s">
        <v>330</v>
      </c>
      <c r="F511" s="88">
        <v>200</v>
      </c>
      <c r="G511" s="94">
        <f>G512</f>
        <v>20</v>
      </c>
      <c r="H511" s="94">
        <f>H512</f>
        <v>0</v>
      </c>
      <c r="I511" s="94">
        <f t="shared" si="83"/>
        <v>20</v>
      </c>
      <c r="J511" s="94">
        <f>J512</f>
        <v>0</v>
      </c>
      <c r="K511" s="79">
        <f t="shared" si="81"/>
        <v>20</v>
      </c>
    </row>
    <row r="512" spans="1:11" ht="33">
      <c r="A512" s="41" t="str">
        <f ca="1" t="shared" si="87"/>
        <v>Иные закупки товаров, работ и услуг для обеспечения муниципальных нужд</v>
      </c>
      <c r="B512" s="88">
        <v>804</v>
      </c>
      <c r="C512" s="8" t="s">
        <v>237</v>
      </c>
      <c r="D512" s="8" t="s">
        <v>217</v>
      </c>
      <c r="E512" s="88" t="s">
        <v>330</v>
      </c>
      <c r="F512" s="88">
        <v>240</v>
      </c>
      <c r="G512" s="94">
        <f>G513</f>
        <v>20</v>
      </c>
      <c r="H512" s="94">
        <f>H513</f>
        <v>0</v>
      </c>
      <c r="I512" s="94">
        <f t="shared" si="83"/>
        <v>20</v>
      </c>
      <c r="J512" s="94">
        <f>J513</f>
        <v>0</v>
      </c>
      <c r="K512" s="79">
        <f t="shared" si="81"/>
        <v>20</v>
      </c>
    </row>
    <row r="513" spans="1:11" ht="33">
      <c r="A513" s="41" t="str">
        <f ca="1" t="shared" si="87"/>
        <v xml:space="preserve">Прочая закупка товаров, работ и услуг для обеспечения муниципальных нужд         </v>
      </c>
      <c r="B513" s="88">
        <v>804</v>
      </c>
      <c r="C513" s="8" t="s">
        <v>237</v>
      </c>
      <c r="D513" s="8" t="s">
        <v>217</v>
      </c>
      <c r="E513" s="88" t="s">
        <v>330</v>
      </c>
      <c r="F513" s="88">
        <v>244</v>
      </c>
      <c r="G513" s="94">
        <v>20</v>
      </c>
      <c r="H513" s="79"/>
      <c r="I513" s="94">
        <f t="shared" si="83"/>
        <v>20</v>
      </c>
      <c r="J513" s="79"/>
      <c r="K513" s="79">
        <f t="shared" si="81"/>
        <v>20</v>
      </c>
    </row>
    <row r="514" spans="1:11" ht="12.75">
      <c r="A514" s="41" t="str">
        <f ca="1" t="shared" si="87"/>
        <v>Иные бюджетные ассигнования</v>
      </c>
      <c r="B514" s="88">
        <v>804</v>
      </c>
      <c r="C514" s="8" t="s">
        <v>237</v>
      </c>
      <c r="D514" s="8" t="s">
        <v>217</v>
      </c>
      <c r="E514" s="88" t="s">
        <v>330</v>
      </c>
      <c r="F514" s="88">
        <v>800</v>
      </c>
      <c r="G514" s="94">
        <f>G515</f>
        <v>2</v>
      </c>
      <c r="H514" s="94">
        <f>H515</f>
        <v>0</v>
      </c>
      <c r="I514" s="94">
        <f t="shared" si="83"/>
        <v>2</v>
      </c>
      <c r="J514" s="94">
        <f>J515</f>
        <v>0</v>
      </c>
      <c r="K514" s="79">
        <f t="shared" si="81"/>
        <v>2</v>
      </c>
    </row>
    <row r="515" spans="1:11" ht="12.75">
      <c r="A515" s="41" t="str">
        <f ca="1" t="shared" si="87"/>
        <v>Уплата налогов, сборов и иных платежей</v>
      </c>
      <c r="B515" s="88">
        <v>804</v>
      </c>
      <c r="C515" s="8" t="s">
        <v>237</v>
      </c>
      <c r="D515" s="8" t="s">
        <v>217</v>
      </c>
      <c r="E515" s="88" t="s">
        <v>330</v>
      </c>
      <c r="F515" s="88">
        <v>850</v>
      </c>
      <c r="G515" s="94">
        <f>G516</f>
        <v>2</v>
      </c>
      <c r="H515" s="94">
        <f>H516</f>
        <v>0</v>
      </c>
      <c r="I515" s="94">
        <f t="shared" si="83"/>
        <v>2</v>
      </c>
      <c r="J515" s="94">
        <f>J516</f>
        <v>0</v>
      </c>
      <c r="K515" s="79">
        <f t="shared" si="81"/>
        <v>2</v>
      </c>
    </row>
    <row r="516" spans="1:11" ht="12.75">
      <c r="A516" s="41" t="str">
        <f ca="1">IF(ISERROR(MATCH(F516,Код_КВР,0)),"",INDIRECT(ADDRESS(MATCH(F516,Код_КВР,0)+1,2,,,"КВР")))</f>
        <v>Уплата прочих налогов, сборов и иных платежей</v>
      </c>
      <c r="B516" s="88">
        <v>804</v>
      </c>
      <c r="C516" s="8" t="s">
        <v>237</v>
      </c>
      <c r="D516" s="8" t="s">
        <v>217</v>
      </c>
      <c r="E516" s="88" t="s">
        <v>330</v>
      </c>
      <c r="F516" s="88">
        <v>852</v>
      </c>
      <c r="G516" s="94">
        <v>2</v>
      </c>
      <c r="H516" s="79"/>
      <c r="I516" s="94">
        <f t="shared" si="83"/>
        <v>2</v>
      </c>
      <c r="J516" s="79"/>
      <c r="K516" s="79">
        <f t="shared" si="81"/>
        <v>2</v>
      </c>
    </row>
    <row r="517" spans="1:11" ht="12.75">
      <c r="A517" s="41" t="str">
        <f ca="1">IF(ISERROR(MATCH(B517,Код_ППП,0)),"",INDIRECT(ADDRESS(MATCH(B517,Код_ППП,0)+1,2,,,"ППП")))</f>
        <v>УПРАВЛЕНИЕ ОБРАЗОВАНИЯ МЭРИИ ГОРОДА</v>
      </c>
      <c r="B517" s="88">
        <v>805</v>
      </c>
      <c r="C517" s="8"/>
      <c r="D517" s="8"/>
      <c r="E517" s="88"/>
      <c r="F517" s="88"/>
      <c r="G517" s="94">
        <f>G518+G725</f>
        <v>3169541.4</v>
      </c>
      <c r="H517" s="94">
        <f>H518+H725</f>
        <v>0</v>
      </c>
      <c r="I517" s="94">
        <f t="shared" si="83"/>
        <v>3169541.4</v>
      </c>
      <c r="J517" s="94">
        <f>J518+J725</f>
        <v>45687.59999999999</v>
      </c>
      <c r="K517" s="79">
        <f t="shared" si="81"/>
        <v>3215229</v>
      </c>
    </row>
    <row r="518" spans="1:11" ht="12.75">
      <c r="A518" s="41" t="str">
        <f ca="1">IF(ISERROR(MATCH(C518,Код_Раздел,0)),"",INDIRECT(ADDRESS(MATCH(C518,Код_Раздел,0)+1,2,,,"Раздел")))</f>
        <v>Образование</v>
      </c>
      <c r="B518" s="88">
        <v>805</v>
      </c>
      <c r="C518" s="8" t="s">
        <v>216</v>
      </c>
      <c r="D518" s="8"/>
      <c r="E518" s="88"/>
      <c r="F518" s="88"/>
      <c r="G518" s="94">
        <f>G519+G553+G608+G615</f>
        <v>3015136.3</v>
      </c>
      <c r="H518" s="94">
        <f>H519+H553+H608+H615</f>
        <v>0</v>
      </c>
      <c r="I518" s="94">
        <f t="shared" si="83"/>
        <v>3015136.3</v>
      </c>
      <c r="J518" s="94">
        <f>J519+J553+J608+J615</f>
        <v>45687.59999999999</v>
      </c>
      <c r="K518" s="79">
        <f t="shared" si="81"/>
        <v>3060823.9</v>
      </c>
    </row>
    <row r="519" spans="1:11" ht="12.75">
      <c r="A519" s="10" t="s">
        <v>279</v>
      </c>
      <c r="B519" s="88">
        <v>805</v>
      </c>
      <c r="C519" s="8" t="s">
        <v>216</v>
      </c>
      <c r="D519" s="8" t="s">
        <v>234</v>
      </c>
      <c r="E519" s="88"/>
      <c r="F519" s="88"/>
      <c r="G519" s="94">
        <f>G520</f>
        <v>1310375.8</v>
      </c>
      <c r="H519" s="94">
        <f>H520</f>
        <v>0</v>
      </c>
      <c r="I519" s="94">
        <f t="shared" si="83"/>
        <v>1310375.8</v>
      </c>
      <c r="J519" s="94">
        <f>J520+J545</f>
        <v>44229.299999999996</v>
      </c>
      <c r="K519" s="79">
        <f>I519+J519</f>
        <v>1354605.1</v>
      </c>
    </row>
    <row r="520" spans="1:11" ht="12.75">
      <c r="A520" s="41" t="str">
        <f ca="1">IF(ISERROR(MATCH(E520,Код_КЦСР,0)),"",INDIRECT(ADDRESS(MATCH(E520,Код_КЦСР,0)+1,2,,,"КЦСР")))</f>
        <v>Муниципальная программа «Развитие образования» на 2013-2022 годы</v>
      </c>
      <c r="B520" s="88">
        <v>805</v>
      </c>
      <c r="C520" s="8" t="s">
        <v>216</v>
      </c>
      <c r="D520" s="8" t="s">
        <v>234</v>
      </c>
      <c r="E520" s="88" t="s">
        <v>292</v>
      </c>
      <c r="F520" s="88"/>
      <c r="G520" s="94">
        <f>G521+G534</f>
        <v>1310375.8</v>
      </c>
      <c r="H520" s="94">
        <f>H521+H534</f>
        <v>0</v>
      </c>
      <c r="I520" s="94">
        <f t="shared" si="83"/>
        <v>1310375.8</v>
      </c>
      <c r="J520" s="94">
        <f>J521+J534</f>
        <v>0</v>
      </c>
      <c r="K520" s="79">
        <f t="shared" si="81"/>
        <v>1310375.8</v>
      </c>
    </row>
    <row r="521" spans="1:11" ht="12.75">
      <c r="A521" s="41" t="str">
        <f ca="1">IF(ISERROR(MATCH(E521,Код_КЦСР,0)),"",INDIRECT(ADDRESS(MATCH(E521,Код_КЦСР,0)+1,2,,,"КЦСР")))</f>
        <v>Дошкольное образование</v>
      </c>
      <c r="B521" s="88">
        <v>805</v>
      </c>
      <c r="C521" s="8" t="s">
        <v>216</v>
      </c>
      <c r="D521" s="8" t="s">
        <v>234</v>
      </c>
      <c r="E521" s="88" t="s">
        <v>300</v>
      </c>
      <c r="F521" s="88"/>
      <c r="G521" s="94">
        <f>G522+G528</f>
        <v>1304089.6</v>
      </c>
      <c r="H521" s="94">
        <f>H522+H528</f>
        <v>0</v>
      </c>
      <c r="I521" s="94">
        <f t="shared" si="83"/>
        <v>1304089.6</v>
      </c>
      <c r="J521" s="94">
        <f>J522+J528</f>
        <v>0</v>
      </c>
      <c r="K521" s="79">
        <f t="shared" si="81"/>
        <v>1304089.6</v>
      </c>
    </row>
    <row r="522" spans="1:11" ht="49.5">
      <c r="A522" s="41" t="str">
        <f ca="1">IF(ISERROR(MATCH(E522,Код_КЦСР,0)),"",INDIRECT(ADDRESS(MATCH(E522,Код_КЦСР,0)+1,2,,,"КЦСР")))</f>
        <v>Создание условий для осуществления присмотра и ухода за детьми в муниципальных дошкольных образовательных учреждениях, реализующих основную образовательную программу дошкольного образования</v>
      </c>
      <c r="B522" s="88">
        <v>805</v>
      </c>
      <c r="C522" s="8" t="s">
        <v>216</v>
      </c>
      <c r="D522" s="8" t="s">
        <v>234</v>
      </c>
      <c r="E522" s="88" t="s">
        <v>301</v>
      </c>
      <c r="F522" s="88"/>
      <c r="G522" s="94">
        <f>G523</f>
        <v>242839.90000000002</v>
      </c>
      <c r="H522" s="94">
        <f>H523</f>
        <v>0</v>
      </c>
      <c r="I522" s="94">
        <f t="shared" si="83"/>
        <v>242839.90000000002</v>
      </c>
      <c r="J522" s="94">
        <f>J523</f>
        <v>0</v>
      </c>
      <c r="K522" s="79">
        <f t="shared" si="81"/>
        <v>242839.90000000002</v>
      </c>
    </row>
    <row r="523" spans="1:11" ht="33">
      <c r="A523" s="41" t="str">
        <f ca="1">IF(ISERROR(MATCH(F523,Код_КВР,0)),"",INDIRECT(ADDRESS(MATCH(F523,Код_КВР,0)+1,2,,,"КВР")))</f>
        <v>Предоставление субсидий бюджетным, автономным учреждениям и иным некоммерческим организациям</v>
      </c>
      <c r="B523" s="88">
        <v>805</v>
      </c>
      <c r="C523" s="8" t="s">
        <v>216</v>
      </c>
      <c r="D523" s="8" t="s">
        <v>234</v>
      </c>
      <c r="E523" s="88" t="s">
        <v>301</v>
      </c>
      <c r="F523" s="88">
        <v>600</v>
      </c>
      <c r="G523" s="94">
        <f>G524+G526</f>
        <v>242839.90000000002</v>
      </c>
      <c r="H523" s="94">
        <f>H524+H526</f>
        <v>0</v>
      </c>
      <c r="I523" s="94">
        <f t="shared" si="83"/>
        <v>242839.90000000002</v>
      </c>
      <c r="J523" s="94">
        <f>J524+J526</f>
        <v>0</v>
      </c>
      <c r="K523" s="79">
        <f t="shared" si="81"/>
        <v>242839.90000000002</v>
      </c>
    </row>
    <row r="524" spans="1:11" ht="12.75">
      <c r="A524" s="41" t="str">
        <f ca="1">IF(ISERROR(MATCH(F524,Код_КВР,0)),"",INDIRECT(ADDRESS(MATCH(F524,Код_КВР,0)+1,2,,,"КВР")))</f>
        <v>Субсидии бюджетным учреждениям</v>
      </c>
      <c r="B524" s="88">
        <v>805</v>
      </c>
      <c r="C524" s="8" t="s">
        <v>216</v>
      </c>
      <c r="D524" s="8" t="s">
        <v>234</v>
      </c>
      <c r="E524" s="88" t="s">
        <v>301</v>
      </c>
      <c r="F524" s="88">
        <v>610</v>
      </c>
      <c r="G524" s="94">
        <f>G525</f>
        <v>221390.7</v>
      </c>
      <c r="H524" s="94">
        <f>H525</f>
        <v>0</v>
      </c>
      <c r="I524" s="94">
        <f t="shared" si="83"/>
        <v>221390.7</v>
      </c>
      <c r="J524" s="94">
        <f>J525</f>
        <v>0</v>
      </c>
      <c r="K524" s="79">
        <f t="shared" si="81"/>
        <v>221390.7</v>
      </c>
    </row>
    <row r="525" spans="1:11" ht="49.5">
      <c r="A525" s="41" t="str">
        <f ca="1">IF(ISERROR(MATCH(F525,Код_КВР,0)),"",INDIRECT(ADDRESS(MATCH(F525,Код_КВР,0)+1,2,,,"КВР")))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25" s="88">
        <v>805</v>
      </c>
      <c r="C525" s="8" t="s">
        <v>216</v>
      </c>
      <c r="D525" s="8" t="s">
        <v>234</v>
      </c>
      <c r="E525" s="88" t="s">
        <v>301</v>
      </c>
      <c r="F525" s="88">
        <v>611</v>
      </c>
      <c r="G525" s="94">
        <v>221390.7</v>
      </c>
      <c r="H525" s="79"/>
      <c r="I525" s="94">
        <f t="shared" si="83"/>
        <v>221390.7</v>
      </c>
      <c r="J525" s="79"/>
      <c r="K525" s="79">
        <f t="shared" si="81"/>
        <v>221390.7</v>
      </c>
    </row>
    <row r="526" spans="1:11" ht="12.75">
      <c r="A526" s="41" t="str">
        <f ca="1">IF(ISERROR(MATCH(F526,Код_КВР,0)),"",INDIRECT(ADDRESS(MATCH(F526,Код_КВР,0)+1,2,,,"КВР")))</f>
        <v>Субсидии автономным учреждениям</v>
      </c>
      <c r="B526" s="88">
        <v>805</v>
      </c>
      <c r="C526" s="8" t="s">
        <v>216</v>
      </c>
      <c r="D526" s="8" t="s">
        <v>234</v>
      </c>
      <c r="E526" s="88" t="s">
        <v>301</v>
      </c>
      <c r="F526" s="88">
        <v>620</v>
      </c>
      <c r="G526" s="94">
        <f>G527</f>
        <v>21449.2</v>
      </c>
      <c r="H526" s="94">
        <f>H527</f>
        <v>0</v>
      </c>
      <c r="I526" s="94">
        <f t="shared" si="83"/>
        <v>21449.2</v>
      </c>
      <c r="J526" s="94">
        <f>J527</f>
        <v>0</v>
      </c>
      <c r="K526" s="79">
        <f t="shared" si="81"/>
        <v>21449.2</v>
      </c>
    </row>
    <row r="527" spans="1:11" ht="49.5">
      <c r="A527" s="41" t="str">
        <f ca="1">IF(ISERROR(MATCH(F527,Код_КВР,0)),"",INDIRECT(ADDRESS(MATCH(F527,Код_КВР,0)+1,2,,,"КВР")))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27" s="88">
        <v>805</v>
      </c>
      <c r="C527" s="8" t="s">
        <v>216</v>
      </c>
      <c r="D527" s="8" t="s">
        <v>234</v>
      </c>
      <c r="E527" s="88" t="s">
        <v>301</v>
      </c>
      <c r="F527" s="88">
        <v>621</v>
      </c>
      <c r="G527" s="94">
        <v>21449.2</v>
      </c>
      <c r="H527" s="79"/>
      <c r="I527" s="94">
        <f t="shared" si="83"/>
        <v>21449.2</v>
      </c>
      <c r="J527" s="79"/>
      <c r="K527" s="79">
        <f t="shared" si="81"/>
        <v>21449.2</v>
      </c>
    </row>
    <row r="528" spans="1:11" ht="49.5">
      <c r="A528" s="41" t="str">
        <f ca="1">IF(ISERROR(MATCH(E528,Код_КЦСР,0)),"",INDIRECT(ADDRESS(MATCH(E528,Код_КЦСР,0)+1,2,,,"КЦСР")))</f>
        <v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v>
      </c>
      <c r="B528" s="88">
        <v>805</v>
      </c>
      <c r="C528" s="8" t="s">
        <v>216</v>
      </c>
      <c r="D528" s="8" t="s">
        <v>234</v>
      </c>
      <c r="E528" s="88" t="s">
        <v>451</v>
      </c>
      <c r="F528" s="88"/>
      <c r="G528" s="94">
        <f>G529</f>
        <v>1061249.7</v>
      </c>
      <c r="H528" s="94">
        <f>H529</f>
        <v>0</v>
      </c>
      <c r="I528" s="94">
        <f t="shared" si="83"/>
        <v>1061249.7</v>
      </c>
      <c r="J528" s="94">
        <f>J529</f>
        <v>0</v>
      </c>
      <c r="K528" s="79">
        <f t="shared" si="81"/>
        <v>1061249.7</v>
      </c>
    </row>
    <row r="529" spans="1:11" ht="33">
      <c r="A529" s="41" t="str">
        <f ca="1">IF(ISERROR(MATCH(F529,Код_КВР,0)),"",INDIRECT(ADDRESS(MATCH(F529,Код_КВР,0)+1,2,,,"КВР")))</f>
        <v>Предоставление субсидий бюджетным, автономным учреждениям и иным некоммерческим организациям</v>
      </c>
      <c r="B529" s="88">
        <v>805</v>
      </c>
      <c r="C529" s="8" t="s">
        <v>216</v>
      </c>
      <c r="D529" s="8" t="s">
        <v>234</v>
      </c>
      <c r="E529" s="88" t="s">
        <v>451</v>
      </c>
      <c r="F529" s="88">
        <v>600</v>
      </c>
      <c r="G529" s="94">
        <f>G530+G532</f>
        <v>1061249.7</v>
      </c>
      <c r="H529" s="94">
        <f>H530+H532</f>
        <v>0</v>
      </c>
      <c r="I529" s="94">
        <f t="shared" si="83"/>
        <v>1061249.7</v>
      </c>
      <c r="J529" s="94">
        <f>J530+J532</f>
        <v>0</v>
      </c>
      <c r="K529" s="79">
        <f t="shared" si="81"/>
        <v>1061249.7</v>
      </c>
    </row>
    <row r="530" spans="1:11" ht="12.75">
      <c r="A530" s="41" t="str">
        <f ca="1">IF(ISERROR(MATCH(F530,Код_КВР,0)),"",INDIRECT(ADDRESS(MATCH(F530,Код_КВР,0)+1,2,,,"КВР")))</f>
        <v>Субсидии бюджетным учреждениям</v>
      </c>
      <c r="B530" s="88">
        <v>805</v>
      </c>
      <c r="C530" s="8" t="s">
        <v>216</v>
      </c>
      <c r="D530" s="8" t="s">
        <v>234</v>
      </c>
      <c r="E530" s="88" t="s">
        <v>451</v>
      </c>
      <c r="F530" s="88">
        <v>610</v>
      </c>
      <c r="G530" s="94">
        <f>G531</f>
        <v>997794.8</v>
      </c>
      <c r="H530" s="94">
        <f>H531</f>
        <v>0</v>
      </c>
      <c r="I530" s="94">
        <f t="shared" si="83"/>
        <v>997794.8</v>
      </c>
      <c r="J530" s="94">
        <f>J531</f>
        <v>0</v>
      </c>
      <c r="K530" s="79">
        <f t="shared" si="81"/>
        <v>997794.8</v>
      </c>
    </row>
    <row r="531" spans="1:11" ht="49.5">
      <c r="A531" s="41" t="str">
        <f ca="1">IF(ISERROR(MATCH(F531,Код_КВР,0)),"",INDIRECT(ADDRESS(MATCH(F531,Код_КВР,0)+1,2,,,"КВР")))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31" s="88">
        <v>805</v>
      </c>
      <c r="C531" s="8" t="s">
        <v>216</v>
      </c>
      <c r="D531" s="8" t="s">
        <v>234</v>
      </c>
      <c r="E531" s="88" t="s">
        <v>451</v>
      </c>
      <c r="F531" s="88">
        <v>611</v>
      </c>
      <c r="G531" s="94">
        <v>997794.8</v>
      </c>
      <c r="H531" s="79"/>
      <c r="I531" s="94">
        <f t="shared" si="83"/>
        <v>997794.8</v>
      </c>
      <c r="J531" s="79"/>
      <c r="K531" s="79">
        <f t="shared" si="81"/>
        <v>997794.8</v>
      </c>
    </row>
    <row r="532" spans="1:11" ht="12.75">
      <c r="A532" s="41" t="str">
        <f ca="1">IF(ISERROR(MATCH(F532,Код_КВР,0)),"",INDIRECT(ADDRESS(MATCH(F532,Код_КВР,0)+1,2,,,"КВР")))</f>
        <v>Субсидии автономным учреждениям</v>
      </c>
      <c r="B532" s="88">
        <v>805</v>
      </c>
      <c r="C532" s="8" t="s">
        <v>216</v>
      </c>
      <c r="D532" s="8" t="s">
        <v>234</v>
      </c>
      <c r="E532" s="88" t="s">
        <v>451</v>
      </c>
      <c r="F532" s="88">
        <v>620</v>
      </c>
      <c r="G532" s="94">
        <f>G533</f>
        <v>63454.9</v>
      </c>
      <c r="H532" s="94">
        <f>H533</f>
        <v>0</v>
      </c>
      <c r="I532" s="94">
        <f t="shared" si="83"/>
        <v>63454.9</v>
      </c>
      <c r="J532" s="94">
        <f>J533</f>
        <v>0</v>
      </c>
      <c r="K532" s="79">
        <f t="shared" si="81"/>
        <v>63454.9</v>
      </c>
    </row>
    <row r="533" spans="1:11" ht="49.5">
      <c r="A533" s="41" t="str">
        <f ca="1">IF(ISERROR(MATCH(F533,Код_КВР,0)),"",INDIRECT(ADDRESS(MATCH(F533,Код_КВР,0)+1,2,,,"КВР")))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33" s="88">
        <v>805</v>
      </c>
      <c r="C533" s="8" t="s">
        <v>216</v>
      </c>
      <c r="D533" s="8" t="s">
        <v>234</v>
      </c>
      <c r="E533" s="88" t="s">
        <v>451</v>
      </c>
      <c r="F533" s="88">
        <v>621</v>
      </c>
      <c r="G533" s="94">
        <v>63454.9</v>
      </c>
      <c r="H533" s="79"/>
      <c r="I533" s="94">
        <f t="shared" si="83"/>
        <v>63454.9</v>
      </c>
      <c r="J533" s="79"/>
      <c r="K533" s="79">
        <f t="shared" si="81"/>
        <v>63454.9</v>
      </c>
    </row>
    <row r="534" spans="1:11" ht="12.75">
      <c r="A534" s="41" t="str">
        <f ca="1">IF(ISERROR(MATCH(E534,Код_КЦСР,0)),"",INDIRECT(ADDRESS(MATCH(E534,Код_КЦСР,0)+1,2,,,"КЦСР")))</f>
        <v>Кадровое обеспечение муниципальной системы образования</v>
      </c>
      <c r="B534" s="88">
        <v>805</v>
      </c>
      <c r="C534" s="8" t="s">
        <v>216</v>
      </c>
      <c r="D534" s="8" t="s">
        <v>234</v>
      </c>
      <c r="E534" s="88" t="s">
        <v>313</v>
      </c>
      <c r="F534" s="88"/>
      <c r="G534" s="94">
        <f>G535+G540</f>
        <v>6286.2</v>
      </c>
      <c r="H534" s="94">
        <f>H535+H540</f>
        <v>0</v>
      </c>
      <c r="I534" s="94">
        <f t="shared" si="83"/>
        <v>6286.2</v>
      </c>
      <c r="J534" s="94">
        <f>J535+J540</f>
        <v>0</v>
      </c>
      <c r="K534" s="79">
        <f t="shared" si="81"/>
        <v>6286.2</v>
      </c>
    </row>
    <row r="535" spans="1:11" ht="33">
      <c r="A535" s="41" t="str">
        <f ca="1">IF(ISERROR(MATCH(E535,Код_КЦСР,0)),"",INDIRECT(ADDRESS(MATCH(E535,Код_КЦСР,0)+1,2,,,"КЦСР")))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535" s="88">
        <v>805</v>
      </c>
      <c r="C535" s="8" t="s">
        <v>216</v>
      </c>
      <c r="D535" s="8" t="s">
        <v>234</v>
      </c>
      <c r="E535" s="88" t="s">
        <v>315</v>
      </c>
      <c r="F535" s="88"/>
      <c r="G535" s="94">
        <f aca="true" t="shared" si="88" ref="G535:J538">G536</f>
        <v>130.2</v>
      </c>
      <c r="H535" s="94">
        <f t="shared" si="88"/>
        <v>0</v>
      </c>
      <c r="I535" s="94">
        <f t="shared" si="83"/>
        <v>130.2</v>
      </c>
      <c r="J535" s="94">
        <f t="shared" si="88"/>
        <v>0</v>
      </c>
      <c r="K535" s="79">
        <f t="shared" si="81"/>
        <v>130.2</v>
      </c>
    </row>
    <row r="536" spans="1:11" ht="33">
      <c r="A536" s="41" t="str">
        <f ca="1">IF(ISERROR(MATCH(E536,Код_КЦСР,0)),"",INDIRECT(ADDRESS(MATCH(E536,Код_КЦСР,0)+1,2,,,"КЦСР")))</f>
        <v>Городские премии имени И.А. Милютина в области образования в соответствии с постановлением ЧГД от 23.09.2003 № 120</v>
      </c>
      <c r="B536" s="88">
        <v>805</v>
      </c>
      <c r="C536" s="8" t="s">
        <v>216</v>
      </c>
      <c r="D536" s="8" t="s">
        <v>234</v>
      </c>
      <c r="E536" s="88" t="s">
        <v>317</v>
      </c>
      <c r="F536" s="88"/>
      <c r="G536" s="94">
        <f t="shared" si="88"/>
        <v>130.2</v>
      </c>
      <c r="H536" s="94">
        <f t="shared" si="88"/>
        <v>0</v>
      </c>
      <c r="I536" s="94">
        <f t="shared" si="83"/>
        <v>130.2</v>
      </c>
      <c r="J536" s="94">
        <f t="shared" si="88"/>
        <v>0</v>
      </c>
      <c r="K536" s="79">
        <f t="shared" si="81"/>
        <v>130.2</v>
      </c>
    </row>
    <row r="537" spans="1:11" ht="12.75">
      <c r="A537" s="41" t="str">
        <f ca="1">IF(ISERROR(MATCH(F537,Код_КВР,0)),"",INDIRECT(ADDRESS(MATCH(F537,Код_КВР,0)+1,2,,,"КВР")))</f>
        <v>Социальное обеспечение и иные выплаты населению</v>
      </c>
      <c r="B537" s="88">
        <v>805</v>
      </c>
      <c r="C537" s="8" t="s">
        <v>216</v>
      </c>
      <c r="D537" s="8" t="s">
        <v>234</v>
      </c>
      <c r="E537" s="88" t="s">
        <v>317</v>
      </c>
      <c r="F537" s="88">
        <v>300</v>
      </c>
      <c r="G537" s="94">
        <f t="shared" si="88"/>
        <v>130.2</v>
      </c>
      <c r="H537" s="94">
        <f t="shared" si="88"/>
        <v>0</v>
      </c>
      <c r="I537" s="94">
        <f t="shared" si="83"/>
        <v>130.2</v>
      </c>
      <c r="J537" s="94">
        <f t="shared" si="88"/>
        <v>0</v>
      </c>
      <c r="K537" s="79">
        <f t="shared" si="81"/>
        <v>130.2</v>
      </c>
    </row>
    <row r="538" spans="1:11" ht="12.75">
      <c r="A538" s="41" t="str">
        <f ca="1">IF(ISERROR(MATCH(F538,Код_КВР,0)),"",INDIRECT(ADDRESS(MATCH(F538,Код_КВР,0)+1,2,,,"КВР")))</f>
        <v>Публичные нормативные социальные выплаты гражданам</v>
      </c>
      <c r="B538" s="88">
        <v>805</v>
      </c>
      <c r="C538" s="8" t="s">
        <v>216</v>
      </c>
      <c r="D538" s="8" t="s">
        <v>234</v>
      </c>
      <c r="E538" s="88" t="s">
        <v>317</v>
      </c>
      <c r="F538" s="88">
        <v>310</v>
      </c>
      <c r="G538" s="94">
        <f t="shared" si="88"/>
        <v>130.2</v>
      </c>
      <c r="H538" s="94">
        <f t="shared" si="88"/>
        <v>0</v>
      </c>
      <c r="I538" s="94">
        <f t="shared" si="83"/>
        <v>130.2</v>
      </c>
      <c r="J538" s="94">
        <f t="shared" si="88"/>
        <v>0</v>
      </c>
      <c r="K538" s="79">
        <f t="shared" si="81"/>
        <v>130.2</v>
      </c>
    </row>
    <row r="539" spans="1:11" ht="33">
      <c r="A539" s="41" t="str">
        <f ca="1">IF(ISERROR(MATCH(F539,Код_КВР,0)),"",INDIRECT(ADDRESS(MATCH(F539,Код_КВР,0)+1,2,,,"КВР")))</f>
        <v>Пособия, компенсации, меры социальной поддержки по публичным нормативным обязательствам</v>
      </c>
      <c r="B539" s="88">
        <v>805</v>
      </c>
      <c r="C539" s="8" t="s">
        <v>216</v>
      </c>
      <c r="D539" s="8" t="s">
        <v>234</v>
      </c>
      <c r="E539" s="88" t="s">
        <v>317</v>
      </c>
      <c r="F539" s="88">
        <v>313</v>
      </c>
      <c r="G539" s="94">
        <v>130.2</v>
      </c>
      <c r="H539" s="79"/>
      <c r="I539" s="94">
        <f t="shared" si="83"/>
        <v>130.2</v>
      </c>
      <c r="J539" s="79"/>
      <c r="K539" s="79">
        <f t="shared" si="81"/>
        <v>130.2</v>
      </c>
    </row>
    <row r="540" spans="1:11" ht="33">
      <c r="A540" s="41" t="str">
        <f ca="1">IF(ISERROR(MATCH(E540,Код_КЦСР,0)),"",INDIRECT(ADDRESS(MATCH(E540,Код_КЦСР,0)+1,2,,,"КЦСР")))</f>
        <v xml:space="preserve">Осуществление денежных выплат работникам муниципальных образовательных учреждений     </v>
      </c>
      <c r="B540" s="88">
        <v>805</v>
      </c>
      <c r="C540" s="8" t="s">
        <v>216</v>
      </c>
      <c r="D540" s="8" t="s">
        <v>234</v>
      </c>
      <c r="E540" s="88" t="s">
        <v>319</v>
      </c>
      <c r="F540" s="88"/>
      <c r="G540" s="94">
        <f aca="true" t="shared" si="89" ref="G540:J543">G541</f>
        <v>6156</v>
      </c>
      <c r="H540" s="94">
        <f t="shared" si="89"/>
        <v>0</v>
      </c>
      <c r="I540" s="94">
        <f t="shared" si="83"/>
        <v>6156</v>
      </c>
      <c r="J540" s="94">
        <f t="shared" si="89"/>
        <v>0</v>
      </c>
      <c r="K540" s="79">
        <f t="shared" si="81"/>
        <v>6156</v>
      </c>
    </row>
    <row r="541" spans="1:11" ht="66">
      <c r="A541" s="41" t="str">
        <f ca="1">IF(ISERROR(MATCH(E541,Код_КЦСР,0)),"",INDIRECT(ADDRESS(MATCH(E541,Код_КЦСР,0)+1,2,,,"КЦСР")))</f>
        <v>Денежная компенсация на оплату расходов по найму (поднайму) жилых помещений лицам, работающим в должности «воспитатель» в муниципальных дошкольных образовательных учреждениях в соответствии с решением ЧГД от 29.05.2012 № 97</v>
      </c>
      <c r="B541" s="88">
        <v>805</v>
      </c>
      <c r="C541" s="8" t="s">
        <v>216</v>
      </c>
      <c r="D541" s="8" t="s">
        <v>234</v>
      </c>
      <c r="E541" s="88" t="s">
        <v>321</v>
      </c>
      <c r="F541" s="88"/>
      <c r="G541" s="94">
        <f t="shared" si="89"/>
        <v>6156</v>
      </c>
      <c r="H541" s="94">
        <f t="shared" si="89"/>
        <v>0</v>
      </c>
      <c r="I541" s="94">
        <f t="shared" si="83"/>
        <v>6156</v>
      </c>
      <c r="J541" s="94">
        <f t="shared" si="89"/>
        <v>0</v>
      </c>
      <c r="K541" s="79">
        <f t="shared" si="81"/>
        <v>6156</v>
      </c>
    </row>
    <row r="542" spans="1:11" ht="12.75">
      <c r="A542" s="41" t="str">
        <f ca="1">IF(ISERROR(MATCH(F542,Код_КВР,0)),"",INDIRECT(ADDRESS(MATCH(F542,Код_КВР,0)+1,2,,,"КВР")))</f>
        <v>Социальное обеспечение и иные выплаты населению</v>
      </c>
      <c r="B542" s="88">
        <v>805</v>
      </c>
      <c r="C542" s="8" t="s">
        <v>216</v>
      </c>
      <c r="D542" s="8" t="s">
        <v>234</v>
      </c>
      <c r="E542" s="88" t="s">
        <v>321</v>
      </c>
      <c r="F542" s="88">
        <v>300</v>
      </c>
      <c r="G542" s="94">
        <f t="shared" si="89"/>
        <v>6156</v>
      </c>
      <c r="H542" s="94">
        <f t="shared" si="89"/>
        <v>0</v>
      </c>
      <c r="I542" s="94">
        <f t="shared" si="83"/>
        <v>6156</v>
      </c>
      <c r="J542" s="94">
        <f t="shared" si="89"/>
        <v>0</v>
      </c>
      <c r="K542" s="79">
        <f t="shared" si="81"/>
        <v>6156</v>
      </c>
    </row>
    <row r="543" spans="1:11" ht="12.75">
      <c r="A543" s="41" t="str">
        <f ca="1">IF(ISERROR(MATCH(F543,Код_КВР,0)),"",INDIRECT(ADDRESS(MATCH(F543,Код_КВР,0)+1,2,,,"КВР")))</f>
        <v>Публичные нормативные социальные выплаты гражданам</v>
      </c>
      <c r="B543" s="88">
        <v>805</v>
      </c>
      <c r="C543" s="8" t="s">
        <v>216</v>
      </c>
      <c r="D543" s="8" t="s">
        <v>234</v>
      </c>
      <c r="E543" s="88" t="s">
        <v>321</v>
      </c>
      <c r="F543" s="88">
        <v>310</v>
      </c>
      <c r="G543" s="94">
        <f t="shared" si="89"/>
        <v>6156</v>
      </c>
      <c r="H543" s="94">
        <f t="shared" si="89"/>
        <v>0</v>
      </c>
      <c r="I543" s="94">
        <f t="shared" si="83"/>
        <v>6156</v>
      </c>
      <c r="J543" s="94">
        <f t="shared" si="89"/>
        <v>0</v>
      </c>
      <c r="K543" s="79">
        <f t="shared" si="81"/>
        <v>6156</v>
      </c>
    </row>
    <row r="544" spans="1:11" ht="33">
      <c r="A544" s="41" t="str">
        <f ca="1">IF(ISERROR(MATCH(F544,Код_КВР,0)),"",INDIRECT(ADDRESS(MATCH(F544,Код_КВР,0)+1,2,,,"КВР")))</f>
        <v>Пособия, компенсации, меры социальной поддержки по публичным нормативным обязательствам</v>
      </c>
      <c r="B544" s="88">
        <v>805</v>
      </c>
      <c r="C544" s="8" t="s">
        <v>216</v>
      </c>
      <c r="D544" s="8" t="s">
        <v>234</v>
      </c>
      <c r="E544" s="88" t="s">
        <v>321</v>
      </c>
      <c r="F544" s="88">
        <v>313</v>
      </c>
      <c r="G544" s="94">
        <v>6156</v>
      </c>
      <c r="H544" s="79"/>
      <c r="I544" s="94">
        <f t="shared" si="83"/>
        <v>6156</v>
      </c>
      <c r="J544" s="79"/>
      <c r="K544" s="79">
        <f t="shared" si="81"/>
        <v>6156</v>
      </c>
    </row>
    <row r="545" spans="1:11" ht="33">
      <c r="A545" s="41" t="str">
        <f ca="1">IF(ISERROR(MATCH(E545,Код_КЦСР,0)),"",INDIRECT(ADDRESS(MATCH(E545,Код_КЦСР,0)+1,2,,,"КЦСР")))</f>
        <v>Непрограммные направления деятельности органов местного самоуправления</v>
      </c>
      <c r="B545" s="88">
        <v>805</v>
      </c>
      <c r="C545" s="8" t="s">
        <v>216</v>
      </c>
      <c r="D545" s="8" t="s">
        <v>234</v>
      </c>
      <c r="E545" s="88" t="s">
        <v>323</v>
      </c>
      <c r="F545" s="88"/>
      <c r="G545" s="94"/>
      <c r="H545" s="79"/>
      <c r="I545" s="94"/>
      <c r="J545" s="79">
        <f>J546</f>
        <v>44229.299999999996</v>
      </c>
      <c r="K545" s="79">
        <f t="shared" si="81"/>
        <v>44229.299999999996</v>
      </c>
    </row>
    <row r="546" spans="1:11" ht="12.75">
      <c r="A546" s="41" t="str">
        <f ca="1">IF(ISERROR(MATCH(E546,Код_КЦСР,0)),"",INDIRECT(ADDRESS(MATCH(E546,Код_КЦСР,0)+1,2,,,"КЦСР")))</f>
        <v>Расходы, не включенные в муниципальные программы города Череповца</v>
      </c>
      <c r="B546" s="88">
        <v>805</v>
      </c>
      <c r="C546" s="8" t="s">
        <v>216</v>
      </c>
      <c r="D546" s="8" t="s">
        <v>234</v>
      </c>
      <c r="E546" s="88" t="s">
        <v>325</v>
      </c>
      <c r="F546" s="88"/>
      <c r="G546" s="94"/>
      <c r="H546" s="79"/>
      <c r="I546" s="94"/>
      <c r="J546" s="79">
        <f>J547</f>
        <v>44229.299999999996</v>
      </c>
      <c r="K546" s="79">
        <f t="shared" si="81"/>
        <v>44229.299999999996</v>
      </c>
    </row>
    <row r="547" spans="1:11" ht="12.75">
      <c r="A547" s="41" t="str">
        <f ca="1">IF(ISERROR(MATCH(E547,Код_КЦСР,0)),"",INDIRECT(ADDRESS(MATCH(E547,Код_КЦСР,0)+1,2,,,"КЦСР")))</f>
        <v>Кредиторская задолженность, сложившаяся по итогам 2013 года</v>
      </c>
      <c r="B547" s="88">
        <v>805</v>
      </c>
      <c r="C547" s="8" t="s">
        <v>216</v>
      </c>
      <c r="D547" s="8" t="s">
        <v>234</v>
      </c>
      <c r="E547" s="88" t="s">
        <v>395</v>
      </c>
      <c r="F547" s="88"/>
      <c r="G547" s="94"/>
      <c r="H547" s="79"/>
      <c r="I547" s="94"/>
      <c r="J547" s="79">
        <f>J548</f>
        <v>44229.299999999996</v>
      </c>
      <c r="K547" s="79">
        <f t="shared" si="81"/>
        <v>44229.299999999996</v>
      </c>
    </row>
    <row r="548" spans="1:11" ht="33">
      <c r="A548" s="41" t="str">
        <f ca="1">IF(ISERROR(MATCH(F548,Код_КВР,0)),"",INDIRECT(ADDRESS(MATCH(F548,Код_КВР,0)+1,2,,,"КВР")))</f>
        <v>Предоставление субсидий бюджетным, автономным учреждениям и иным некоммерческим организациям</v>
      </c>
      <c r="B548" s="88">
        <v>805</v>
      </c>
      <c r="C548" s="8" t="s">
        <v>216</v>
      </c>
      <c r="D548" s="8" t="s">
        <v>234</v>
      </c>
      <c r="E548" s="88" t="s">
        <v>395</v>
      </c>
      <c r="F548" s="88">
        <v>600</v>
      </c>
      <c r="G548" s="94"/>
      <c r="H548" s="79"/>
      <c r="I548" s="94"/>
      <c r="J548" s="79">
        <f>J549+J551</f>
        <v>44229.299999999996</v>
      </c>
      <c r="K548" s="79">
        <f t="shared" si="81"/>
        <v>44229.299999999996</v>
      </c>
    </row>
    <row r="549" spans="1:11" ht="12.75">
      <c r="A549" s="41" t="str">
        <f ca="1">IF(ISERROR(MATCH(F549,Код_КВР,0)),"",INDIRECT(ADDRESS(MATCH(F549,Код_КВР,0)+1,2,,,"КВР")))</f>
        <v>Субсидии бюджетным учреждениям</v>
      </c>
      <c r="B549" s="88">
        <v>805</v>
      </c>
      <c r="C549" s="8" t="s">
        <v>216</v>
      </c>
      <c r="D549" s="8" t="s">
        <v>234</v>
      </c>
      <c r="E549" s="88" t="s">
        <v>395</v>
      </c>
      <c r="F549" s="88">
        <v>610</v>
      </c>
      <c r="G549" s="94"/>
      <c r="H549" s="79"/>
      <c r="I549" s="94"/>
      <c r="J549" s="79">
        <f>J550</f>
        <v>42345.1</v>
      </c>
      <c r="K549" s="79">
        <f t="shared" si="81"/>
        <v>42345.1</v>
      </c>
    </row>
    <row r="550" spans="1:11" ht="12.75">
      <c r="A550" s="41" t="str">
        <f ca="1">IF(ISERROR(MATCH(F550,Код_КВР,0)),"",INDIRECT(ADDRESS(MATCH(F550,Код_КВР,0)+1,2,,,"КВР")))</f>
        <v>Субсидии бюджетным учреждениям на иные цели</v>
      </c>
      <c r="B550" s="88">
        <v>805</v>
      </c>
      <c r="C550" s="8" t="s">
        <v>216</v>
      </c>
      <c r="D550" s="8" t="s">
        <v>234</v>
      </c>
      <c r="E550" s="88" t="s">
        <v>395</v>
      </c>
      <c r="F550" s="88">
        <v>612</v>
      </c>
      <c r="G550" s="94"/>
      <c r="H550" s="79"/>
      <c r="I550" s="94"/>
      <c r="J550" s="79">
        <f>45091.1-2746</f>
        <v>42345.1</v>
      </c>
      <c r="K550" s="79">
        <f t="shared" si="81"/>
        <v>42345.1</v>
      </c>
    </row>
    <row r="551" spans="1:11" ht="12.75">
      <c r="A551" s="41" t="str">
        <f ca="1">IF(ISERROR(MATCH(F551,Код_КВР,0)),"",INDIRECT(ADDRESS(MATCH(F551,Код_КВР,0)+1,2,,,"КВР")))</f>
        <v>Субсидии автономным учреждениям</v>
      </c>
      <c r="B551" s="88">
        <v>805</v>
      </c>
      <c r="C551" s="8" t="s">
        <v>216</v>
      </c>
      <c r="D551" s="8" t="s">
        <v>234</v>
      </c>
      <c r="E551" s="88" t="s">
        <v>395</v>
      </c>
      <c r="F551" s="88">
        <v>620</v>
      </c>
      <c r="G551" s="94"/>
      <c r="H551" s="79"/>
      <c r="I551" s="94"/>
      <c r="J551" s="79">
        <f>J552</f>
        <v>1884.2</v>
      </c>
      <c r="K551" s="79">
        <f t="shared" si="81"/>
        <v>1884.2</v>
      </c>
    </row>
    <row r="552" spans="1:11" ht="12.75">
      <c r="A552" s="41" t="str">
        <f ca="1">IF(ISERROR(MATCH(F552,Код_КВР,0)),"",INDIRECT(ADDRESS(MATCH(F552,Код_КВР,0)+1,2,,,"КВР")))</f>
        <v>Субсидии автономным учреждениям на иные цели</v>
      </c>
      <c r="B552" s="88">
        <v>805</v>
      </c>
      <c r="C552" s="8" t="s">
        <v>216</v>
      </c>
      <c r="D552" s="8" t="s">
        <v>234</v>
      </c>
      <c r="E552" s="88" t="s">
        <v>395</v>
      </c>
      <c r="F552" s="88">
        <v>622</v>
      </c>
      <c r="G552" s="94"/>
      <c r="H552" s="79"/>
      <c r="I552" s="94"/>
      <c r="J552" s="79">
        <v>1884.2</v>
      </c>
      <c r="K552" s="79">
        <f t="shared" si="81"/>
        <v>1884.2</v>
      </c>
    </row>
    <row r="553" spans="1:11" ht="12.75">
      <c r="A553" s="10" t="s">
        <v>271</v>
      </c>
      <c r="B553" s="88">
        <v>805</v>
      </c>
      <c r="C553" s="8" t="s">
        <v>216</v>
      </c>
      <c r="D553" s="8" t="s">
        <v>235</v>
      </c>
      <c r="E553" s="88"/>
      <c r="F553" s="88"/>
      <c r="G553" s="94">
        <f>G554</f>
        <v>1549087.7999999998</v>
      </c>
      <c r="H553" s="94">
        <f>H554</f>
        <v>0</v>
      </c>
      <c r="I553" s="94">
        <f t="shared" si="83"/>
        <v>1549087.7999999998</v>
      </c>
      <c r="J553" s="94">
        <f>J554</f>
        <v>-7173</v>
      </c>
      <c r="K553" s="79">
        <f t="shared" si="81"/>
        <v>1541914.7999999998</v>
      </c>
    </row>
    <row r="554" spans="1:11" ht="12.75">
      <c r="A554" s="41" t="str">
        <f ca="1">IF(ISERROR(MATCH(E554,Код_КЦСР,0)),"",INDIRECT(ADDRESS(MATCH(E554,Код_КЦСР,0)+1,2,,,"КЦСР")))</f>
        <v>Муниципальная программа «Развитие образования» на 2013-2022 годы</v>
      </c>
      <c r="B554" s="88">
        <v>805</v>
      </c>
      <c r="C554" s="8" t="s">
        <v>216</v>
      </c>
      <c r="D554" s="8" t="s">
        <v>235</v>
      </c>
      <c r="E554" s="88" t="s">
        <v>292</v>
      </c>
      <c r="F554" s="88"/>
      <c r="G554" s="94">
        <f>G555+G580+G589+G600</f>
        <v>1549087.7999999998</v>
      </c>
      <c r="H554" s="94">
        <f>H555+H580+H589+H600</f>
        <v>0</v>
      </c>
      <c r="I554" s="94">
        <f t="shared" si="83"/>
        <v>1549087.7999999998</v>
      </c>
      <c r="J554" s="94">
        <f>J555+J580+J589+J600</f>
        <v>-7173</v>
      </c>
      <c r="K554" s="79">
        <f t="shared" si="81"/>
        <v>1541914.7999999998</v>
      </c>
    </row>
    <row r="555" spans="1:11" ht="12.75">
      <c r="A555" s="41" t="str">
        <f ca="1">IF(ISERROR(MATCH(E555,Код_КЦСР,0)),"",INDIRECT(ADDRESS(MATCH(E555,Код_КЦСР,0)+1,2,,,"КЦСР")))</f>
        <v>Общее образование</v>
      </c>
      <c r="B555" s="88">
        <v>805</v>
      </c>
      <c r="C555" s="8" t="s">
        <v>216</v>
      </c>
      <c r="D555" s="8" t="s">
        <v>235</v>
      </c>
      <c r="E555" s="88" t="s">
        <v>302</v>
      </c>
      <c r="F555" s="88"/>
      <c r="G555" s="94">
        <f>G556+G562+G566+G570+G576</f>
        <v>1341601.9</v>
      </c>
      <c r="H555" s="94">
        <f>H556+H562+H566+H570+H576</f>
        <v>0</v>
      </c>
      <c r="I555" s="94">
        <f>G555+H555</f>
        <v>1341601.9</v>
      </c>
      <c r="J555" s="94">
        <f>J556+J562+J566+J570+J576</f>
        <v>-7173</v>
      </c>
      <c r="K555" s="79">
        <f t="shared" si="81"/>
        <v>1334428.9</v>
      </c>
    </row>
    <row r="556" spans="1:11" ht="49.5">
      <c r="A556" s="41" t="str">
        <f ca="1">IF(ISERROR(MATCH(E556,Код_КЦСР,0)),"",INDIRECT(ADDRESS(MATCH(E556,Код_КЦСР,0)+1,2,,,"КЦСР")))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v>
      </c>
      <c r="B556" s="88">
        <v>805</v>
      </c>
      <c r="C556" s="8" t="s">
        <v>216</v>
      </c>
      <c r="D556" s="8" t="s">
        <v>235</v>
      </c>
      <c r="E556" s="88" t="s">
        <v>303</v>
      </c>
      <c r="F556" s="88"/>
      <c r="G556" s="94">
        <f>G557</f>
        <v>159038.2</v>
      </c>
      <c r="H556" s="94">
        <f>H557</f>
        <v>0</v>
      </c>
      <c r="I556" s="94">
        <f t="shared" si="83"/>
        <v>159038.2</v>
      </c>
      <c r="J556" s="94">
        <f>J557</f>
        <v>0</v>
      </c>
      <c r="K556" s="79">
        <f t="shared" si="81"/>
        <v>159038.2</v>
      </c>
    </row>
    <row r="557" spans="1:11" ht="33">
      <c r="A557" s="41" t="str">
        <f ca="1">IF(ISERROR(MATCH(F557,Код_КВР,0)),"",INDIRECT(ADDRESS(MATCH(F557,Код_КВР,0)+1,2,,,"КВР")))</f>
        <v>Предоставление субсидий бюджетным, автономным учреждениям и иным некоммерческим организациям</v>
      </c>
      <c r="B557" s="88">
        <v>805</v>
      </c>
      <c r="C557" s="8" t="s">
        <v>216</v>
      </c>
      <c r="D557" s="8" t="s">
        <v>235</v>
      </c>
      <c r="E557" s="88" t="s">
        <v>303</v>
      </c>
      <c r="F557" s="88">
        <v>600</v>
      </c>
      <c r="G557" s="94">
        <f>G558+G560</f>
        <v>159038.2</v>
      </c>
      <c r="H557" s="94">
        <f>H558+H560</f>
        <v>0</v>
      </c>
      <c r="I557" s="94">
        <f t="shared" si="83"/>
        <v>159038.2</v>
      </c>
      <c r="J557" s="94">
        <f>J558+J560</f>
        <v>0</v>
      </c>
      <c r="K557" s="79">
        <f aca="true" t="shared" si="90" ref="K557:K620">I557+J557</f>
        <v>159038.2</v>
      </c>
    </row>
    <row r="558" spans="1:11" ht="12.75">
      <c r="A558" s="41" t="str">
        <f ca="1">IF(ISERROR(MATCH(F558,Код_КВР,0)),"",INDIRECT(ADDRESS(MATCH(F558,Код_КВР,0)+1,2,,,"КВР")))</f>
        <v>Субсидии бюджетным учреждениям</v>
      </c>
      <c r="B558" s="88">
        <v>805</v>
      </c>
      <c r="C558" s="8" t="s">
        <v>216</v>
      </c>
      <c r="D558" s="8" t="s">
        <v>235</v>
      </c>
      <c r="E558" s="88" t="s">
        <v>303</v>
      </c>
      <c r="F558" s="88">
        <v>610</v>
      </c>
      <c r="G558" s="94">
        <f>G559</f>
        <v>155778.5</v>
      </c>
      <c r="H558" s="94">
        <f>H559</f>
        <v>0</v>
      </c>
      <c r="I558" s="94">
        <f t="shared" si="83"/>
        <v>155778.5</v>
      </c>
      <c r="J558" s="94">
        <f>J559</f>
        <v>0</v>
      </c>
      <c r="K558" s="79">
        <f t="shared" si="90"/>
        <v>155778.5</v>
      </c>
    </row>
    <row r="559" spans="1:11" ht="49.5">
      <c r="A559" s="41" t="str">
        <f ca="1">IF(ISERROR(MATCH(F559,Код_КВР,0)),"",INDIRECT(ADDRESS(MATCH(F559,Код_КВР,0)+1,2,,,"КВР")))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59" s="88">
        <v>805</v>
      </c>
      <c r="C559" s="8" t="s">
        <v>216</v>
      </c>
      <c r="D559" s="8" t="s">
        <v>235</v>
      </c>
      <c r="E559" s="88" t="s">
        <v>303</v>
      </c>
      <c r="F559" s="88">
        <v>611</v>
      </c>
      <c r="G559" s="94">
        <v>155778.5</v>
      </c>
      <c r="H559" s="79"/>
      <c r="I559" s="94">
        <f t="shared" si="83"/>
        <v>155778.5</v>
      </c>
      <c r="J559" s="79"/>
      <c r="K559" s="79">
        <f t="shared" si="90"/>
        <v>155778.5</v>
      </c>
    </row>
    <row r="560" spans="1:11" ht="12.75">
      <c r="A560" s="41" t="str">
        <f ca="1">IF(ISERROR(MATCH(F560,Код_КВР,0)),"",INDIRECT(ADDRESS(MATCH(F560,Код_КВР,0)+1,2,,,"КВР")))</f>
        <v>Субсидии автономным учреждениям</v>
      </c>
      <c r="B560" s="88">
        <v>805</v>
      </c>
      <c r="C560" s="8" t="s">
        <v>216</v>
      </c>
      <c r="D560" s="8" t="s">
        <v>235</v>
      </c>
      <c r="E560" s="88" t="s">
        <v>303</v>
      </c>
      <c r="F560" s="88">
        <v>620</v>
      </c>
      <c r="G560" s="94">
        <f>G561</f>
        <v>3259.7</v>
      </c>
      <c r="H560" s="94">
        <f>H561</f>
        <v>0</v>
      </c>
      <c r="I560" s="94">
        <f t="shared" si="83"/>
        <v>3259.7</v>
      </c>
      <c r="J560" s="94">
        <f>J561</f>
        <v>0</v>
      </c>
      <c r="K560" s="79">
        <f t="shared" si="90"/>
        <v>3259.7</v>
      </c>
    </row>
    <row r="561" spans="1:11" ht="49.5">
      <c r="A561" s="41" t="str">
        <f ca="1">IF(ISERROR(MATCH(F561,Код_КВР,0)),"",INDIRECT(ADDRESS(MATCH(F561,Код_КВР,0)+1,2,,,"КВР")))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61" s="88">
        <v>805</v>
      </c>
      <c r="C561" s="8" t="s">
        <v>216</v>
      </c>
      <c r="D561" s="8" t="s">
        <v>235</v>
      </c>
      <c r="E561" s="88" t="s">
        <v>303</v>
      </c>
      <c r="F561" s="88">
        <v>621</v>
      </c>
      <c r="G561" s="94">
        <v>3259.7</v>
      </c>
      <c r="H561" s="79"/>
      <c r="I561" s="94">
        <f t="shared" si="83"/>
        <v>3259.7</v>
      </c>
      <c r="J561" s="79"/>
      <c r="K561" s="79">
        <f t="shared" si="90"/>
        <v>3259.7</v>
      </c>
    </row>
    <row r="562" spans="1:11" ht="82.5">
      <c r="A562" s="41" t="str">
        <f ca="1">IF(ISERROR(MATCH(E562,Код_КЦСР,0)),"",INDIRECT(ADDRESS(MATCH(E562,Код_КЦСР,0)+1,2,,,"КЦСР")))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v>
      </c>
      <c r="B562" s="88">
        <v>805</v>
      </c>
      <c r="C562" s="8" t="s">
        <v>216</v>
      </c>
      <c r="D562" s="8" t="s">
        <v>235</v>
      </c>
      <c r="E562" s="88" t="s">
        <v>304</v>
      </c>
      <c r="F562" s="88"/>
      <c r="G562" s="94">
        <f aca="true" t="shared" si="91" ref="G562:J564">G563</f>
        <v>8367.7</v>
      </c>
      <c r="H562" s="94">
        <f t="shared" si="91"/>
        <v>0</v>
      </c>
      <c r="I562" s="94">
        <f t="shared" si="83"/>
        <v>8367.7</v>
      </c>
      <c r="J562" s="94">
        <f t="shared" si="91"/>
        <v>0</v>
      </c>
      <c r="K562" s="79">
        <f t="shared" si="90"/>
        <v>8367.7</v>
      </c>
    </row>
    <row r="563" spans="1:11" ht="33">
      <c r="A563" s="41" t="str">
        <f ca="1">IF(ISERROR(MATCH(F563,Код_КВР,0)),"",INDIRECT(ADDRESS(MATCH(F563,Код_КВР,0)+1,2,,,"КВР")))</f>
        <v>Предоставление субсидий бюджетным, автономным учреждениям и иным некоммерческим организациям</v>
      </c>
      <c r="B563" s="88">
        <v>805</v>
      </c>
      <c r="C563" s="8" t="s">
        <v>216</v>
      </c>
      <c r="D563" s="8" t="s">
        <v>235</v>
      </c>
      <c r="E563" s="88" t="s">
        <v>304</v>
      </c>
      <c r="F563" s="88">
        <v>600</v>
      </c>
      <c r="G563" s="94">
        <f t="shared" si="91"/>
        <v>8367.7</v>
      </c>
      <c r="H563" s="94">
        <f t="shared" si="91"/>
        <v>0</v>
      </c>
      <c r="I563" s="94">
        <f aca="true" t="shared" si="92" ref="I563:I628">G563+H563</f>
        <v>8367.7</v>
      </c>
      <c r="J563" s="94">
        <f t="shared" si="91"/>
        <v>0</v>
      </c>
      <c r="K563" s="79">
        <f t="shared" si="90"/>
        <v>8367.7</v>
      </c>
    </row>
    <row r="564" spans="1:11" ht="12.75">
      <c r="A564" s="41" t="str">
        <f ca="1">IF(ISERROR(MATCH(F564,Код_КВР,0)),"",INDIRECT(ADDRESS(MATCH(F564,Код_КВР,0)+1,2,,,"КВР")))</f>
        <v>Субсидии бюджетным учреждениям</v>
      </c>
      <c r="B564" s="88">
        <v>805</v>
      </c>
      <c r="C564" s="8" t="s">
        <v>216</v>
      </c>
      <c r="D564" s="8" t="s">
        <v>235</v>
      </c>
      <c r="E564" s="88" t="s">
        <v>304</v>
      </c>
      <c r="F564" s="88">
        <v>610</v>
      </c>
      <c r="G564" s="94">
        <f t="shared" si="91"/>
        <v>8367.7</v>
      </c>
      <c r="H564" s="94">
        <f t="shared" si="91"/>
        <v>0</v>
      </c>
      <c r="I564" s="94">
        <f t="shared" si="92"/>
        <v>8367.7</v>
      </c>
      <c r="J564" s="94">
        <f t="shared" si="91"/>
        <v>0</v>
      </c>
      <c r="K564" s="79">
        <f t="shared" si="90"/>
        <v>8367.7</v>
      </c>
    </row>
    <row r="565" spans="1:11" ht="49.5">
      <c r="A565" s="41" t="str">
        <f ca="1">IF(ISERROR(MATCH(F565,Код_КВР,0)),"",INDIRECT(ADDRESS(MATCH(F565,Код_КВР,0)+1,2,,,"КВР")))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65" s="88">
        <v>805</v>
      </c>
      <c r="C565" s="8" t="s">
        <v>216</v>
      </c>
      <c r="D565" s="8" t="s">
        <v>235</v>
      </c>
      <c r="E565" s="88" t="s">
        <v>304</v>
      </c>
      <c r="F565" s="88">
        <v>611</v>
      </c>
      <c r="G565" s="94">
        <v>8367.7</v>
      </c>
      <c r="H565" s="79"/>
      <c r="I565" s="94">
        <f t="shared" si="92"/>
        <v>8367.7</v>
      </c>
      <c r="J565" s="79"/>
      <c r="K565" s="79">
        <f t="shared" si="90"/>
        <v>8367.7</v>
      </c>
    </row>
    <row r="566" spans="1:11" ht="33">
      <c r="A566" s="41" t="str">
        <f ca="1">IF(ISERROR(MATCH(E566,Код_КЦСР,0)),"",INDIRECT(ADDRESS(MATCH(E566,Код_КЦСР,0)+1,2,,,"КЦСР")))</f>
        <v>Формирование комплексной системы выявления, развития и поддержки одаренных детей и молодых талантов</v>
      </c>
      <c r="B566" s="88">
        <v>805</v>
      </c>
      <c r="C566" s="8" t="s">
        <v>216</v>
      </c>
      <c r="D566" s="8" t="s">
        <v>235</v>
      </c>
      <c r="E566" s="88" t="s">
        <v>305</v>
      </c>
      <c r="F566" s="88"/>
      <c r="G566" s="94">
        <f>G567</f>
        <v>458</v>
      </c>
      <c r="H566" s="94">
        <f>H567</f>
        <v>0</v>
      </c>
      <c r="I566" s="94">
        <f t="shared" si="92"/>
        <v>458</v>
      </c>
      <c r="J566" s="94">
        <f>J567</f>
        <v>0</v>
      </c>
      <c r="K566" s="79">
        <f t="shared" si="90"/>
        <v>458</v>
      </c>
    </row>
    <row r="567" spans="1:11" ht="12.75">
      <c r="A567" s="41" t="str">
        <f ca="1">IF(ISERROR(MATCH(F567,Код_КВР,0)),"",INDIRECT(ADDRESS(MATCH(F567,Код_КВР,0)+1,2,,,"КВР")))</f>
        <v>Социальное обеспечение и иные выплаты населению</v>
      </c>
      <c r="B567" s="88">
        <v>805</v>
      </c>
      <c r="C567" s="8" t="s">
        <v>216</v>
      </c>
      <c r="D567" s="8" t="s">
        <v>235</v>
      </c>
      <c r="E567" s="88" t="s">
        <v>305</v>
      </c>
      <c r="F567" s="88">
        <v>300</v>
      </c>
      <c r="G567" s="94">
        <f>SUM(G568:G569)</f>
        <v>458</v>
      </c>
      <c r="H567" s="94">
        <f>SUM(H568:H569)</f>
        <v>0</v>
      </c>
      <c r="I567" s="94">
        <f t="shared" si="92"/>
        <v>458</v>
      </c>
      <c r="J567" s="94">
        <f>SUM(J568:J569)</f>
        <v>0</v>
      </c>
      <c r="K567" s="79">
        <f t="shared" si="90"/>
        <v>458</v>
      </c>
    </row>
    <row r="568" spans="1:11" ht="12.75">
      <c r="A568" s="41" t="str">
        <f ca="1">IF(ISERROR(MATCH(F568,Код_КВР,0)),"",INDIRECT(ADDRESS(MATCH(F568,Код_КВР,0)+1,2,,,"КВР")))</f>
        <v>Стипендии</v>
      </c>
      <c r="B568" s="88">
        <v>805</v>
      </c>
      <c r="C568" s="8" t="s">
        <v>216</v>
      </c>
      <c r="D568" s="8" t="s">
        <v>235</v>
      </c>
      <c r="E568" s="88" t="s">
        <v>305</v>
      </c>
      <c r="F568" s="88">
        <v>340</v>
      </c>
      <c r="G568" s="94">
        <v>200</v>
      </c>
      <c r="H568" s="79"/>
      <c r="I568" s="94">
        <f t="shared" si="92"/>
        <v>200</v>
      </c>
      <c r="J568" s="79"/>
      <c r="K568" s="79">
        <f t="shared" si="90"/>
        <v>200</v>
      </c>
    </row>
    <row r="569" spans="1:11" ht="12.75">
      <c r="A569" s="41" t="str">
        <f ca="1">IF(ISERROR(MATCH(F569,Код_КВР,0)),"",INDIRECT(ADDRESS(MATCH(F569,Код_КВР,0)+1,2,,,"КВР")))</f>
        <v>Премии и гранты</v>
      </c>
      <c r="B569" s="88">
        <v>805</v>
      </c>
      <c r="C569" s="8" t="s">
        <v>216</v>
      </c>
      <c r="D569" s="8" t="s">
        <v>235</v>
      </c>
      <c r="E569" s="88" t="s">
        <v>305</v>
      </c>
      <c r="F569" s="88">
        <v>350</v>
      </c>
      <c r="G569" s="94">
        <v>258</v>
      </c>
      <c r="H569" s="79"/>
      <c r="I569" s="94">
        <f t="shared" si="92"/>
        <v>258</v>
      </c>
      <c r="J569" s="79"/>
      <c r="K569" s="79">
        <f t="shared" si="90"/>
        <v>258</v>
      </c>
    </row>
    <row r="570" spans="1:11" ht="66">
      <c r="A570" s="41" t="str">
        <f ca="1">IF(ISERROR(MATCH(E570,Код_КЦСР,0)),"",INDIRECT(ADDRESS(MATCH(E570,Код_КЦСР,0)+1,2,,,"КЦСР")))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v>
      </c>
      <c r="B570" s="88">
        <v>805</v>
      </c>
      <c r="C570" s="8" t="s">
        <v>216</v>
      </c>
      <c r="D570" s="8" t="s">
        <v>235</v>
      </c>
      <c r="E570" s="88" t="s">
        <v>462</v>
      </c>
      <c r="F570" s="88"/>
      <c r="G570" s="94">
        <f>G571</f>
        <v>1155626.6</v>
      </c>
      <c r="H570" s="94">
        <f>H571</f>
        <v>0</v>
      </c>
      <c r="I570" s="94">
        <f t="shared" si="92"/>
        <v>1155626.6</v>
      </c>
      <c r="J570" s="94">
        <f>J571</f>
        <v>0</v>
      </c>
      <c r="K570" s="79">
        <f t="shared" si="90"/>
        <v>1155626.6</v>
      </c>
    </row>
    <row r="571" spans="1:11" ht="33">
      <c r="A571" s="41" t="str">
        <f ca="1">IF(ISERROR(MATCH(F571,Код_КВР,0)),"",INDIRECT(ADDRESS(MATCH(F571,Код_КВР,0)+1,2,,,"КВР")))</f>
        <v>Предоставление субсидий бюджетным, автономным учреждениям и иным некоммерческим организациям</v>
      </c>
      <c r="B571" s="88">
        <v>805</v>
      </c>
      <c r="C571" s="8" t="s">
        <v>216</v>
      </c>
      <c r="D571" s="8" t="s">
        <v>235</v>
      </c>
      <c r="E571" s="88" t="s">
        <v>462</v>
      </c>
      <c r="F571" s="88">
        <v>600</v>
      </c>
      <c r="G571" s="94">
        <f>G572+G574</f>
        <v>1155626.6</v>
      </c>
      <c r="H571" s="94">
        <f>H572+H574</f>
        <v>0</v>
      </c>
      <c r="I571" s="94">
        <f t="shared" si="92"/>
        <v>1155626.6</v>
      </c>
      <c r="J571" s="94">
        <f>J572+J574</f>
        <v>0</v>
      </c>
      <c r="K571" s="79">
        <f t="shared" si="90"/>
        <v>1155626.6</v>
      </c>
    </row>
    <row r="572" spans="1:11" ht="12.75">
      <c r="A572" s="41" t="str">
        <f ca="1">IF(ISERROR(MATCH(F572,Код_КВР,0)),"",INDIRECT(ADDRESS(MATCH(F572,Код_КВР,0)+1,2,,,"КВР")))</f>
        <v>Субсидии бюджетным учреждениям</v>
      </c>
      <c r="B572" s="88">
        <v>805</v>
      </c>
      <c r="C572" s="8" t="s">
        <v>216</v>
      </c>
      <c r="D572" s="8" t="s">
        <v>235</v>
      </c>
      <c r="E572" s="88" t="s">
        <v>462</v>
      </c>
      <c r="F572" s="88">
        <v>610</v>
      </c>
      <c r="G572" s="94">
        <f>G573</f>
        <v>1133628.3</v>
      </c>
      <c r="H572" s="94">
        <f>H573</f>
        <v>0</v>
      </c>
      <c r="I572" s="94">
        <f t="shared" si="92"/>
        <v>1133628.3</v>
      </c>
      <c r="J572" s="94">
        <f>J573</f>
        <v>0</v>
      </c>
      <c r="K572" s="79">
        <f t="shared" si="90"/>
        <v>1133628.3</v>
      </c>
    </row>
    <row r="573" spans="1:11" ht="49.5">
      <c r="A573" s="41" t="str">
        <f ca="1">IF(ISERROR(MATCH(F573,Код_КВР,0)),"",INDIRECT(ADDRESS(MATCH(F573,Код_КВР,0)+1,2,,,"КВР")))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73" s="88">
        <v>805</v>
      </c>
      <c r="C573" s="8" t="s">
        <v>216</v>
      </c>
      <c r="D573" s="8" t="s">
        <v>235</v>
      </c>
      <c r="E573" s="88" t="s">
        <v>462</v>
      </c>
      <c r="F573" s="88">
        <v>611</v>
      </c>
      <c r="G573" s="94">
        <f>1055697.5+77930.8</f>
        <v>1133628.3</v>
      </c>
      <c r="H573" s="79"/>
      <c r="I573" s="94">
        <f t="shared" si="92"/>
        <v>1133628.3</v>
      </c>
      <c r="J573" s="79"/>
      <c r="K573" s="79">
        <f t="shared" si="90"/>
        <v>1133628.3</v>
      </c>
    </row>
    <row r="574" spans="1:11" ht="12.75">
      <c r="A574" s="41" t="str">
        <f ca="1">IF(ISERROR(MATCH(F574,Код_КВР,0)),"",INDIRECT(ADDRESS(MATCH(F574,Код_КВР,0)+1,2,,,"КВР")))</f>
        <v>Субсидии автономным учреждениям</v>
      </c>
      <c r="B574" s="88">
        <v>805</v>
      </c>
      <c r="C574" s="8" t="s">
        <v>216</v>
      </c>
      <c r="D574" s="8" t="s">
        <v>235</v>
      </c>
      <c r="E574" s="88" t="s">
        <v>462</v>
      </c>
      <c r="F574" s="88">
        <v>620</v>
      </c>
      <c r="G574" s="94">
        <f>G575</f>
        <v>21998.3</v>
      </c>
      <c r="H574" s="94">
        <f>H575</f>
        <v>0</v>
      </c>
      <c r="I574" s="94">
        <f t="shared" si="92"/>
        <v>21998.3</v>
      </c>
      <c r="J574" s="94">
        <f>J575</f>
        <v>0</v>
      </c>
      <c r="K574" s="79">
        <f t="shared" si="90"/>
        <v>21998.3</v>
      </c>
    </row>
    <row r="575" spans="1:11" ht="49.5">
      <c r="A575" s="41" t="str">
        <f ca="1">IF(ISERROR(MATCH(F575,Код_КВР,0)),"",INDIRECT(ADDRESS(MATCH(F575,Код_КВР,0)+1,2,,,"КВР")))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75" s="88">
        <v>805</v>
      </c>
      <c r="C575" s="8" t="s">
        <v>216</v>
      </c>
      <c r="D575" s="8" t="s">
        <v>235</v>
      </c>
      <c r="E575" s="88" t="s">
        <v>462</v>
      </c>
      <c r="F575" s="88">
        <v>621</v>
      </c>
      <c r="G575" s="94">
        <v>21998.3</v>
      </c>
      <c r="H575" s="79"/>
      <c r="I575" s="94">
        <f t="shared" si="92"/>
        <v>21998.3</v>
      </c>
      <c r="J575" s="79"/>
      <c r="K575" s="79">
        <f t="shared" si="90"/>
        <v>21998.3</v>
      </c>
    </row>
    <row r="576" spans="1:11" ht="99">
      <c r="A576" s="41" t="str">
        <f ca="1">IF(ISERROR(MATCH(E576,Код_КЦСР,0)),"",INDIRECT(ADDRESS(MATCH(E576,Код_КЦСР,0)+1,2,,,"КЦСР")))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v>
      </c>
      <c r="B576" s="88">
        <v>805</v>
      </c>
      <c r="C576" s="8" t="s">
        <v>216</v>
      </c>
      <c r="D576" s="8" t="s">
        <v>235</v>
      </c>
      <c r="E576" s="88" t="s">
        <v>461</v>
      </c>
      <c r="F576" s="88"/>
      <c r="G576" s="94">
        <f>G577</f>
        <v>18111.4</v>
      </c>
      <c r="H576" s="94">
        <f>H577</f>
        <v>0</v>
      </c>
      <c r="I576" s="94">
        <f>G576+H576</f>
        <v>18111.4</v>
      </c>
      <c r="J576" s="94">
        <f>J577</f>
        <v>-7173</v>
      </c>
      <c r="K576" s="79">
        <f>I576+J576</f>
        <v>10938.400000000001</v>
      </c>
    </row>
    <row r="577" spans="1:11" ht="33">
      <c r="A577" s="41" t="str">
        <f ca="1">IF(ISERROR(MATCH(F577,Код_КВР,0)),"",INDIRECT(ADDRESS(MATCH(F577,Код_КВР,0)+1,2,,,"КВР")))</f>
        <v>Предоставление субсидий бюджетным, автономным учреждениям и иным некоммерческим организациям</v>
      </c>
      <c r="B577" s="88">
        <v>805</v>
      </c>
      <c r="C577" s="8" t="s">
        <v>216</v>
      </c>
      <c r="D577" s="8" t="s">
        <v>235</v>
      </c>
      <c r="E577" s="88" t="s">
        <v>461</v>
      </c>
      <c r="F577" s="88">
        <v>600</v>
      </c>
      <c r="G577" s="94">
        <f>G578</f>
        <v>18111.4</v>
      </c>
      <c r="H577" s="94">
        <f>H578</f>
        <v>0</v>
      </c>
      <c r="I577" s="94">
        <f t="shared" si="92"/>
        <v>18111.4</v>
      </c>
      <c r="J577" s="94">
        <f>J578</f>
        <v>-7173</v>
      </c>
      <c r="K577" s="79">
        <f t="shared" si="90"/>
        <v>10938.400000000001</v>
      </c>
    </row>
    <row r="578" spans="1:11" ht="12.75">
      <c r="A578" s="41" t="str">
        <f ca="1">IF(ISERROR(MATCH(F578,Код_КВР,0)),"",INDIRECT(ADDRESS(MATCH(F578,Код_КВР,0)+1,2,,,"КВР")))</f>
        <v>Субсидии бюджетным учреждениям</v>
      </c>
      <c r="B578" s="88">
        <v>805</v>
      </c>
      <c r="C578" s="8" t="s">
        <v>216</v>
      </c>
      <c r="D578" s="8" t="s">
        <v>235</v>
      </c>
      <c r="E578" s="88" t="s">
        <v>461</v>
      </c>
      <c r="F578" s="88">
        <v>610</v>
      </c>
      <c r="G578" s="94">
        <f>G579</f>
        <v>18111.4</v>
      </c>
      <c r="H578" s="79"/>
      <c r="I578" s="94">
        <f t="shared" si="92"/>
        <v>18111.4</v>
      </c>
      <c r="J578" s="79">
        <f>J579</f>
        <v>-7173</v>
      </c>
      <c r="K578" s="79">
        <f t="shared" si="90"/>
        <v>10938.400000000001</v>
      </c>
    </row>
    <row r="579" spans="1:11" ht="49.5">
      <c r="A579" s="41" t="str">
        <f ca="1">IF(ISERROR(MATCH(F579,Код_КВР,0)),"",INDIRECT(ADDRESS(MATCH(F579,Код_КВР,0)+1,2,,,"КВР")))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79" s="88">
        <v>805</v>
      </c>
      <c r="C579" s="8" t="s">
        <v>216</v>
      </c>
      <c r="D579" s="8" t="s">
        <v>235</v>
      </c>
      <c r="E579" s="88" t="s">
        <v>461</v>
      </c>
      <c r="F579" s="88">
        <v>611</v>
      </c>
      <c r="G579" s="94">
        <v>18111.4</v>
      </c>
      <c r="H579" s="79"/>
      <c r="I579" s="94">
        <f t="shared" si="92"/>
        <v>18111.4</v>
      </c>
      <c r="J579" s="79">
        <f>-5464.6-1708.4</f>
        <v>-7173</v>
      </c>
      <c r="K579" s="79">
        <f t="shared" si="90"/>
        <v>10938.400000000001</v>
      </c>
    </row>
    <row r="580" spans="1:11" ht="12.75">
      <c r="A580" s="41" t="str">
        <f ca="1">IF(ISERROR(MATCH(E580,Код_КЦСР,0)),"",INDIRECT(ADDRESS(MATCH(E580,Код_КЦСР,0)+1,2,,,"КЦСР")))</f>
        <v>Дополнительное образование</v>
      </c>
      <c r="B580" s="88">
        <v>805</v>
      </c>
      <c r="C580" s="8" t="s">
        <v>216</v>
      </c>
      <c r="D580" s="8" t="s">
        <v>235</v>
      </c>
      <c r="E580" s="88" t="s">
        <v>307</v>
      </c>
      <c r="F580" s="88"/>
      <c r="G580" s="94">
        <f>G581+G585</f>
        <v>90080.2</v>
      </c>
      <c r="H580" s="94">
        <f>H581+H585</f>
        <v>0</v>
      </c>
      <c r="I580" s="94">
        <f t="shared" si="92"/>
        <v>90080.2</v>
      </c>
      <c r="J580" s="94">
        <f>J581+J585</f>
        <v>0</v>
      </c>
      <c r="K580" s="79">
        <f t="shared" si="90"/>
        <v>90080.2</v>
      </c>
    </row>
    <row r="581" spans="1:11" ht="12.75">
      <c r="A581" s="41" t="str">
        <f ca="1">IF(ISERROR(MATCH(E581,Код_КЦСР,0)),"",INDIRECT(ADDRESS(MATCH(E581,Код_КЦСР,0)+1,2,,,"КЦСР")))</f>
        <v xml:space="preserve">Организация предоставления дополнительного образования детям </v>
      </c>
      <c r="B581" s="88">
        <v>805</v>
      </c>
      <c r="C581" s="8" t="s">
        <v>216</v>
      </c>
      <c r="D581" s="8" t="s">
        <v>235</v>
      </c>
      <c r="E581" s="88" t="s">
        <v>309</v>
      </c>
      <c r="F581" s="88"/>
      <c r="G581" s="94">
        <f aca="true" t="shared" si="93" ref="G581:J583">G582</f>
        <v>88222.7</v>
      </c>
      <c r="H581" s="94">
        <f t="shared" si="93"/>
        <v>0</v>
      </c>
      <c r="I581" s="94">
        <f t="shared" si="92"/>
        <v>88222.7</v>
      </c>
      <c r="J581" s="94">
        <f t="shared" si="93"/>
        <v>0</v>
      </c>
      <c r="K581" s="79">
        <f t="shared" si="90"/>
        <v>88222.7</v>
      </c>
    </row>
    <row r="582" spans="1:11" ht="33">
      <c r="A582" s="41" t="str">
        <f ca="1">IF(ISERROR(MATCH(F582,Код_КВР,0)),"",INDIRECT(ADDRESS(MATCH(F582,Код_КВР,0)+1,2,,,"КВР")))</f>
        <v>Предоставление субсидий бюджетным, автономным учреждениям и иным некоммерческим организациям</v>
      </c>
      <c r="B582" s="88">
        <v>805</v>
      </c>
      <c r="C582" s="8" t="s">
        <v>216</v>
      </c>
      <c r="D582" s="8" t="s">
        <v>235</v>
      </c>
      <c r="E582" s="88" t="s">
        <v>309</v>
      </c>
      <c r="F582" s="88">
        <v>600</v>
      </c>
      <c r="G582" s="94">
        <f t="shared" si="93"/>
        <v>88222.7</v>
      </c>
      <c r="H582" s="94">
        <f t="shared" si="93"/>
        <v>0</v>
      </c>
      <c r="I582" s="94">
        <f t="shared" si="92"/>
        <v>88222.7</v>
      </c>
      <c r="J582" s="94">
        <f t="shared" si="93"/>
        <v>0</v>
      </c>
      <c r="K582" s="79">
        <f t="shared" si="90"/>
        <v>88222.7</v>
      </c>
    </row>
    <row r="583" spans="1:11" ht="12.75">
      <c r="A583" s="41" t="str">
        <f ca="1">IF(ISERROR(MATCH(F583,Код_КВР,0)),"",INDIRECT(ADDRESS(MATCH(F583,Код_КВР,0)+1,2,,,"КВР")))</f>
        <v>Субсидии бюджетным учреждениям</v>
      </c>
      <c r="B583" s="88">
        <v>805</v>
      </c>
      <c r="C583" s="8" t="s">
        <v>216</v>
      </c>
      <c r="D583" s="8" t="s">
        <v>235</v>
      </c>
      <c r="E583" s="88" t="s">
        <v>309</v>
      </c>
      <c r="F583" s="88">
        <v>610</v>
      </c>
      <c r="G583" s="94">
        <f t="shared" si="93"/>
        <v>88222.7</v>
      </c>
      <c r="H583" s="94">
        <f t="shared" si="93"/>
        <v>0</v>
      </c>
      <c r="I583" s="94">
        <f t="shared" si="92"/>
        <v>88222.7</v>
      </c>
      <c r="J583" s="94">
        <f t="shared" si="93"/>
        <v>0</v>
      </c>
      <c r="K583" s="79">
        <f t="shared" si="90"/>
        <v>88222.7</v>
      </c>
    </row>
    <row r="584" spans="1:11" ht="49.5">
      <c r="A584" s="41" t="str">
        <f ca="1">IF(ISERROR(MATCH(F584,Код_КВР,0)),"",INDIRECT(ADDRESS(MATCH(F584,Код_КВР,0)+1,2,,,"КВР")))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84" s="88">
        <v>805</v>
      </c>
      <c r="C584" s="8" t="s">
        <v>216</v>
      </c>
      <c r="D584" s="8" t="s">
        <v>235</v>
      </c>
      <c r="E584" s="88" t="s">
        <v>309</v>
      </c>
      <c r="F584" s="88">
        <v>611</v>
      </c>
      <c r="G584" s="94">
        <v>88222.7</v>
      </c>
      <c r="H584" s="79"/>
      <c r="I584" s="94">
        <f t="shared" si="92"/>
        <v>88222.7</v>
      </c>
      <c r="J584" s="79"/>
      <c r="K584" s="79">
        <f t="shared" si="90"/>
        <v>88222.7</v>
      </c>
    </row>
    <row r="585" spans="1:11" ht="63.75" customHeight="1">
      <c r="A585" s="41" t="str">
        <f ca="1">IF(ISERROR(MATCH(E585,Код_КЦСР,0)),"",INDIRECT(ADDRESS(MATCH(E585,Код_КЦСР,0)+1,2,,,"КЦСР")))</f>
        <v>Оказание методической помощи муниципальным общеобразовательным учреждениям, реализующим основные общеобразовательные программы – образовательные программы начального общего, основного общего, среднего общего образования</v>
      </c>
      <c r="B585" s="88">
        <v>805</v>
      </c>
      <c r="C585" s="8" t="s">
        <v>216</v>
      </c>
      <c r="D585" s="8" t="s">
        <v>235</v>
      </c>
      <c r="E585" s="88" t="s">
        <v>121</v>
      </c>
      <c r="F585" s="88"/>
      <c r="G585" s="94">
        <f aca="true" t="shared" si="94" ref="G585:J587">G586</f>
        <v>1857.5</v>
      </c>
      <c r="H585" s="94">
        <f t="shared" si="94"/>
        <v>0</v>
      </c>
      <c r="I585" s="94">
        <f t="shared" si="92"/>
        <v>1857.5</v>
      </c>
      <c r="J585" s="94">
        <f t="shared" si="94"/>
        <v>0</v>
      </c>
      <c r="K585" s="79">
        <f t="shared" si="90"/>
        <v>1857.5</v>
      </c>
    </row>
    <row r="586" spans="1:11" ht="33">
      <c r="A586" s="41" t="str">
        <f ca="1">IF(ISERROR(MATCH(F586,Код_КВР,0)),"",INDIRECT(ADDRESS(MATCH(F586,Код_КВР,0)+1,2,,,"КВР")))</f>
        <v>Предоставление субсидий бюджетным, автономным учреждениям и иным некоммерческим организациям</v>
      </c>
      <c r="B586" s="88">
        <v>805</v>
      </c>
      <c r="C586" s="8" t="s">
        <v>216</v>
      </c>
      <c r="D586" s="8" t="s">
        <v>235</v>
      </c>
      <c r="E586" s="88" t="s">
        <v>121</v>
      </c>
      <c r="F586" s="88">
        <v>600</v>
      </c>
      <c r="G586" s="94">
        <f t="shared" si="94"/>
        <v>1857.5</v>
      </c>
      <c r="H586" s="94">
        <f t="shared" si="94"/>
        <v>0</v>
      </c>
      <c r="I586" s="94">
        <f t="shared" si="92"/>
        <v>1857.5</v>
      </c>
      <c r="J586" s="94">
        <f t="shared" si="94"/>
        <v>0</v>
      </c>
      <c r="K586" s="79">
        <f t="shared" si="90"/>
        <v>1857.5</v>
      </c>
    </row>
    <row r="587" spans="1:11" ht="12.75">
      <c r="A587" s="41" t="str">
        <f ca="1">IF(ISERROR(MATCH(F587,Код_КВР,0)),"",INDIRECT(ADDRESS(MATCH(F587,Код_КВР,0)+1,2,,,"КВР")))</f>
        <v>Субсидии бюджетным учреждениям</v>
      </c>
      <c r="B587" s="88">
        <v>805</v>
      </c>
      <c r="C587" s="8" t="s">
        <v>216</v>
      </c>
      <c r="D587" s="8" t="s">
        <v>235</v>
      </c>
      <c r="E587" s="88" t="s">
        <v>121</v>
      </c>
      <c r="F587" s="88">
        <v>610</v>
      </c>
      <c r="G587" s="94">
        <f t="shared" si="94"/>
        <v>1857.5</v>
      </c>
      <c r="H587" s="94">
        <f t="shared" si="94"/>
        <v>0</v>
      </c>
      <c r="I587" s="94">
        <f t="shared" si="92"/>
        <v>1857.5</v>
      </c>
      <c r="J587" s="94">
        <f t="shared" si="94"/>
        <v>0</v>
      </c>
      <c r="K587" s="79">
        <f t="shared" si="90"/>
        <v>1857.5</v>
      </c>
    </row>
    <row r="588" spans="1:11" ht="49.5">
      <c r="A588" s="41" t="str">
        <f ca="1">IF(ISERROR(MATCH(F588,Код_КВР,0)),"",INDIRECT(ADDRESS(MATCH(F588,Код_КВР,0)+1,2,,,"КВР")))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88" s="88">
        <v>805</v>
      </c>
      <c r="C588" s="8" t="s">
        <v>216</v>
      </c>
      <c r="D588" s="8" t="s">
        <v>235</v>
      </c>
      <c r="E588" s="88" t="s">
        <v>121</v>
      </c>
      <c r="F588" s="88">
        <v>611</v>
      </c>
      <c r="G588" s="94">
        <v>1857.5</v>
      </c>
      <c r="H588" s="79"/>
      <c r="I588" s="94">
        <f t="shared" si="92"/>
        <v>1857.5</v>
      </c>
      <c r="J588" s="79"/>
      <c r="K588" s="79">
        <f t="shared" si="90"/>
        <v>1857.5</v>
      </c>
    </row>
    <row r="589" spans="1:11" ht="12.75">
      <c r="A589" s="41" t="str">
        <f ca="1">IF(ISERROR(MATCH(E589,Код_КЦСР,0)),"",INDIRECT(ADDRESS(MATCH(E589,Код_КЦСР,0)+1,2,,,"КЦСР")))</f>
        <v>Кадровое обеспечение муниципальной системы образования</v>
      </c>
      <c r="B589" s="88">
        <v>805</v>
      </c>
      <c r="C589" s="8" t="s">
        <v>216</v>
      </c>
      <c r="D589" s="8" t="s">
        <v>235</v>
      </c>
      <c r="E589" s="88" t="s">
        <v>313</v>
      </c>
      <c r="F589" s="88"/>
      <c r="G589" s="94">
        <f>G590+G595</f>
        <v>227.9</v>
      </c>
      <c r="H589" s="94">
        <f>H590+H595</f>
        <v>0</v>
      </c>
      <c r="I589" s="94">
        <f t="shared" si="92"/>
        <v>227.9</v>
      </c>
      <c r="J589" s="94">
        <f>J590+J595</f>
        <v>0</v>
      </c>
      <c r="K589" s="79">
        <f t="shared" si="90"/>
        <v>227.9</v>
      </c>
    </row>
    <row r="590" spans="1:11" ht="33">
      <c r="A590" s="41" t="str">
        <f ca="1">IF(ISERROR(MATCH(E590,Код_КЦСР,0)),"",INDIRECT(ADDRESS(MATCH(E590,Код_КЦСР,0)+1,2,,,"КЦСР")))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590" s="88">
        <v>805</v>
      </c>
      <c r="C590" s="8" t="s">
        <v>216</v>
      </c>
      <c r="D590" s="8" t="s">
        <v>235</v>
      </c>
      <c r="E590" s="88" t="s">
        <v>315</v>
      </c>
      <c r="F590" s="88"/>
      <c r="G590" s="94">
        <f aca="true" t="shared" si="95" ref="G590:J593">G591</f>
        <v>195.3</v>
      </c>
      <c r="H590" s="94">
        <f t="shared" si="95"/>
        <v>0</v>
      </c>
      <c r="I590" s="94">
        <f t="shared" si="92"/>
        <v>195.3</v>
      </c>
      <c r="J590" s="94">
        <f t="shared" si="95"/>
        <v>0</v>
      </c>
      <c r="K590" s="79">
        <f t="shared" si="90"/>
        <v>195.3</v>
      </c>
    </row>
    <row r="591" spans="1:11" ht="33">
      <c r="A591" s="41" t="str">
        <f ca="1">IF(ISERROR(MATCH(E591,Код_КЦСР,0)),"",INDIRECT(ADDRESS(MATCH(E591,Код_КЦСР,0)+1,2,,,"КЦСР")))</f>
        <v>Городские премии имени И.А. Милютина в области образования в соответствии с постановлением ЧГД от 23.09.2003 № 120</v>
      </c>
      <c r="B591" s="88">
        <v>805</v>
      </c>
      <c r="C591" s="8" t="s">
        <v>216</v>
      </c>
      <c r="D591" s="8" t="s">
        <v>235</v>
      </c>
      <c r="E591" s="88" t="s">
        <v>317</v>
      </c>
      <c r="F591" s="88"/>
      <c r="G591" s="94">
        <f t="shared" si="95"/>
        <v>195.3</v>
      </c>
      <c r="H591" s="94">
        <f t="shared" si="95"/>
        <v>0</v>
      </c>
      <c r="I591" s="94">
        <f t="shared" si="92"/>
        <v>195.3</v>
      </c>
      <c r="J591" s="94">
        <f t="shared" si="95"/>
        <v>0</v>
      </c>
      <c r="K591" s="79">
        <f t="shared" si="90"/>
        <v>195.3</v>
      </c>
    </row>
    <row r="592" spans="1:11" ht="12.75">
      <c r="A592" s="41" t="str">
        <f ca="1">IF(ISERROR(MATCH(F592,Код_КВР,0)),"",INDIRECT(ADDRESS(MATCH(F592,Код_КВР,0)+1,2,,,"КВР")))</f>
        <v>Социальное обеспечение и иные выплаты населению</v>
      </c>
      <c r="B592" s="88">
        <v>805</v>
      </c>
      <c r="C592" s="8" t="s">
        <v>216</v>
      </c>
      <c r="D592" s="8" t="s">
        <v>235</v>
      </c>
      <c r="E592" s="88" t="s">
        <v>317</v>
      </c>
      <c r="F592" s="88">
        <v>300</v>
      </c>
      <c r="G592" s="94">
        <f t="shared" si="95"/>
        <v>195.3</v>
      </c>
      <c r="H592" s="94">
        <f t="shared" si="95"/>
        <v>0</v>
      </c>
      <c r="I592" s="94">
        <f t="shared" si="92"/>
        <v>195.3</v>
      </c>
      <c r="J592" s="94">
        <f t="shared" si="95"/>
        <v>0</v>
      </c>
      <c r="K592" s="79">
        <f t="shared" si="90"/>
        <v>195.3</v>
      </c>
    </row>
    <row r="593" spans="1:11" ht="12.75">
      <c r="A593" s="41" t="str">
        <f ca="1">IF(ISERROR(MATCH(F593,Код_КВР,0)),"",INDIRECT(ADDRESS(MATCH(F593,Код_КВР,0)+1,2,,,"КВР")))</f>
        <v>Публичные нормативные социальные выплаты гражданам</v>
      </c>
      <c r="B593" s="88">
        <v>805</v>
      </c>
      <c r="C593" s="8" t="s">
        <v>216</v>
      </c>
      <c r="D593" s="8" t="s">
        <v>235</v>
      </c>
      <c r="E593" s="88" t="s">
        <v>317</v>
      </c>
      <c r="F593" s="88">
        <v>310</v>
      </c>
      <c r="G593" s="94">
        <f t="shared" si="95"/>
        <v>195.3</v>
      </c>
      <c r="H593" s="94">
        <f t="shared" si="95"/>
        <v>0</v>
      </c>
      <c r="I593" s="94">
        <f t="shared" si="92"/>
        <v>195.3</v>
      </c>
      <c r="J593" s="94">
        <f t="shared" si="95"/>
        <v>0</v>
      </c>
      <c r="K593" s="79">
        <f t="shared" si="90"/>
        <v>195.3</v>
      </c>
    </row>
    <row r="594" spans="1:11" ht="33">
      <c r="A594" s="41" t="str">
        <f ca="1">IF(ISERROR(MATCH(F594,Код_КВР,0)),"",INDIRECT(ADDRESS(MATCH(F594,Код_КВР,0)+1,2,,,"КВР")))</f>
        <v>Пособия, компенсации, меры социальной поддержки по публичным нормативным обязательствам</v>
      </c>
      <c r="B594" s="88">
        <v>805</v>
      </c>
      <c r="C594" s="8" t="s">
        <v>216</v>
      </c>
      <c r="D594" s="8" t="s">
        <v>235</v>
      </c>
      <c r="E594" s="88" t="s">
        <v>317</v>
      </c>
      <c r="F594" s="88">
        <v>313</v>
      </c>
      <c r="G594" s="94">
        <v>195.3</v>
      </c>
      <c r="H594" s="79"/>
      <c r="I594" s="94">
        <f t="shared" si="92"/>
        <v>195.3</v>
      </c>
      <c r="J594" s="79"/>
      <c r="K594" s="79">
        <f t="shared" si="90"/>
        <v>195.3</v>
      </c>
    </row>
    <row r="595" spans="1:11" ht="33">
      <c r="A595" s="41" t="str">
        <f ca="1">IF(ISERROR(MATCH(E595,Код_КЦСР,0)),"",INDIRECT(ADDRESS(MATCH(E595,Код_КЦСР,0)+1,2,,,"КЦСР")))</f>
        <v>Представление лучших педагогов сферы образования к поощрению  наградами всех уровней</v>
      </c>
      <c r="B595" s="88">
        <v>805</v>
      </c>
      <c r="C595" s="8" t="s">
        <v>216</v>
      </c>
      <c r="D595" s="8" t="s">
        <v>235</v>
      </c>
      <c r="E595" s="88" t="s">
        <v>484</v>
      </c>
      <c r="F595" s="88"/>
      <c r="G595" s="94">
        <f aca="true" t="shared" si="96" ref="G595:J598">G596</f>
        <v>32.6</v>
      </c>
      <c r="H595" s="94">
        <f t="shared" si="96"/>
        <v>0</v>
      </c>
      <c r="I595" s="94">
        <f t="shared" si="92"/>
        <v>32.6</v>
      </c>
      <c r="J595" s="94">
        <f t="shared" si="96"/>
        <v>0</v>
      </c>
      <c r="K595" s="79">
        <f t="shared" si="90"/>
        <v>32.6</v>
      </c>
    </row>
    <row r="596" spans="1:11" ht="33">
      <c r="A596" s="41" t="str">
        <f ca="1">IF(ISERROR(MATCH(E596,Код_КЦСР,0)),"",INDIRECT(ADDRESS(MATCH(E596,Код_КЦСР,0)+1,2,,,"КЦСР")))</f>
        <v>Премии победителям конкурса профессионального мастерства «Учитель года» в соответствии с решением ЧГД от 29.06.2010 № 128</v>
      </c>
      <c r="B596" s="88">
        <v>805</v>
      </c>
      <c r="C596" s="8" t="s">
        <v>216</v>
      </c>
      <c r="D596" s="8" t="s">
        <v>235</v>
      </c>
      <c r="E596" s="88" t="s">
        <v>486</v>
      </c>
      <c r="F596" s="88"/>
      <c r="G596" s="94">
        <f t="shared" si="96"/>
        <v>32.6</v>
      </c>
      <c r="H596" s="94">
        <f t="shared" si="96"/>
        <v>0</v>
      </c>
      <c r="I596" s="94">
        <f t="shared" si="92"/>
        <v>32.6</v>
      </c>
      <c r="J596" s="94">
        <f t="shared" si="96"/>
        <v>0</v>
      </c>
      <c r="K596" s="79">
        <f t="shared" si="90"/>
        <v>32.6</v>
      </c>
    </row>
    <row r="597" spans="1:11" ht="12.75">
      <c r="A597" s="41" t="str">
        <f ca="1">IF(ISERROR(MATCH(F597,Код_КВР,0)),"",INDIRECT(ADDRESS(MATCH(F597,Код_КВР,0)+1,2,,,"КВР")))</f>
        <v>Социальное обеспечение и иные выплаты населению</v>
      </c>
      <c r="B597" s="88">
        <v>805</v>
      </c>
      <c r="C597" s="8" t="s">
        <v>216</v>
      </c>
      <c r="D597" s="8" t="s">
        <v>235</v>
      </c>
      <c r="E597" s="88" t="s">
        <v>486</v>
      </c>
      <c r="F597" s="88">
        <v>300</v>
      </c>
      <c r="G597" s="94">
        <f t="shared" si="96"/>
        <v>32.6</v>
      </c>
      <c r="H597" s="94">
        <f t="shared" si="96"/>
        <v>0</v>
      </c>
      <c r="I597" s="94">
        <f t="shared" si="92"/>
        <v>32.6</v>
      </c>
      <c r="J597" s="94">
        <f t="shared" si="96"/>
        <v>0</v>
      </c>
      <c r="K597" s="79">
        <f t="shared" si="90"/>
        <v>32.6</v>
      </c>
    </row>
    <row r="598" spans="1:11" ht="12.75">
      <c r="A598" s="41" t="str">
        <f ca="1">IF(ISERROR(MATCH(F598,Код_КВР,0)),"",INDIRECT(ADDRESS(MATCH(F598,Код_КВР,0)+1,2,,,"КВР")))</f>
        <v>Публичные нормативные социальные выплаты гражданам</v>
      </c>
      <c r="B598" s="88">
        <v>805</v>
      </c>
      <c r="C598" s="8" t="s">
        <v>216</v>
      </c>
      <c r="D598" s="8" t="s">
        <v>235</v>
      </c>
      <c r="E598" s="88" t="s">
        <v>486</v>
      </c>
      <c r="F598" s="88">
        <v>310</v>
      </c>
      <c r="G598" s="94">
        <f t="shared" si="96"/>
        <v>32.6</v>
      </c>
      <c r="H598" s="94">
        <f t="shared" si="96"/>
        <v>0</v>
      </c>
      <c r="I598" s="94">
        <f t="shared" si="92"/>
        <v>32.6</v>
      </c>
      <c r="J598" s="94">
        <f t="shared" si="96"/>
        <v>0</v>
      </c>
      <c r="K598" s="79">
        <f t="shared" si="90"/>
        <v>32.6</v>
      </c>
    </row>
    <row r="599" spans="1:11" ht="33">
      <c r="A599" s="41" t="str">
        <f ca="1">IF(ISERROR(MATCH(F599,Код_КВР,0)),"",INDIRECT(ADDRESS(MATCH(F599,Код_КВР,0)+1,2,,,"КВР")))</f>
        <v>Пособия, компенсации, меры социальной поддержки по публичным нормативным обязательствам</v>
      </c>
      <c r="B599" s="88">
        <v>805</v>
      </c>
      <c r="C599" s="8" t="s">
        <v>216</v>
      </c>
      <c r="D599" s="8" t="s">
        <v>235</v>
      </c>
      <c r="E599" s="88" t="s">
        <v>486</v>
      </c>
      <c r="F599" s="88">
        <v>313</v>
      </c>
      <c r="G599" s="94">
        <v>32.6</v>
      </c>
      <c r="H599" s="79"/>
      <c r="I599" s="94">
        <f t="shared" si="92"/>
        <v>32.6</v>
      </c>
      <c r="J599" s="79"/>
      <c r="K599" s="79">
        <f t="shared" si="90"/>
        <v>32.6</v>
      </c>
    </row>
    <row r="600" spans="1:11" ht="33">
      <c r="A600" s="41" t="str">
        <f ca="1">IF(ISERROR(MATCH(E600,Код_КЦСР,0)),"",INDIRECT(ADDRESS(MATCH(E600,Код_КЦСР,0)+1,2,,,"КЦСР")))</f>
        <v>Социально-педагогическая поддержка детей-сирот и детей, оставшихся без попечения родителей</v>
      </c>
      <c r="B600" s="88">
        <v>805</v>
      </c>
      <c r="C600" s="8" t="s">
        <v>216</v>
      </c>
      <c r="D600" s="8" t="s">
        <v>235</v>
      </c>
      <c r="E600" s="88" t="s">
        <v>436</v>
      </c>
      <c r="F600" s="88"/>
      <c r="G600" s="94">
        <f>G601</f>
        <v>117177.8</v>
      </c>
      <c r="H600" s="94">
        <f>H601</f>
        <v>0</v>
      </c>
      <c r="I600" s="94">
        <f t="shared" si="92"/>
        <v>117177.8</v>
      </c>
      <c r="J600" s="94">
        <f>J601</f>
        <v>0</v>
      </c>
      <c r="K600" s="79">
        <f t="shared" si="90"/>
        <v>117177.8</v>
      </c>
    </row>
    <row r="601" spans="1:11" ht="66">
      <c r="A601" s="41" t="str">
        <f ca="1">IF(ISERROR(MATCH(E601,Код_КЦСР,0)),"",INDIRECT(ADDRESS(MATCH(E601,Код_КЦСР,0)+1,2,,,"КЦСР")))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601" s="88">
        <v>805</v>
      </c>
      <c r="C601" s="8" t="s">
        <v>216</v>
      </c>
      <c r="D601" s="8" t="s">
        <v>235</v>
      </c>
      <c r="E601" s="88" t="s">
        <v>438</v>
      </c>
      <c r="F601" s="88"/>
      <c r="G601" s="94">
        <f>G602+G605</f>
        <v>117177.8</v>
      </c>
      <c r="H601" s="94">
        <f>H602+H605</f>
        <v>0</v>
      </c>
      <c r="I601" s="94">
        <f t="shared" si="92"/>
        <v>117177.8</v>
      </c>
      <c r="J601" s="94">
        <f>J602+J605</f>
        <v>0</v>
      </c>
      <c r="K601" s="79">
        <f t="shared" si="90"/>
        <v>117177.8</v>
      </c>
    </row>
    <row r="602" spans="1:11" ht="12.75">
      <c r="A602" s="41" t="str">
        <f aca="true" t="shared" si="97" ref="A602:A607">IF(ISERROR(MATCH(F602,Код_КВР,0)),"",INDIRECT(ADDRESS(MATCH(F602,Код_КВР,0)+1,2,,,"КВР")))</f>
        <v>Социальное обеспечение и иные выплаты населению</v>
      </c>
      <c r="B602" s="88">
        <v>805</v>
      </c>
      <c r="C602" s="8" t="s">
        <v>216</v>
      </c>
      <c r="D602" s="8" t="s">
        <v>235</v>
      </c>
      <c r="E602" s="88" t="s">
        <v>438</v>
      </c>
      <c r="F602" s="88">
        <v>300</v>
      </c>
      <c r="G602" s="94">
        <f>G603</f>
        <v>851.6</v>
      </c>
      <c r="H602" s="94">
        <f>H603</f>
        <v>0</v>
      </c>
      <c r="I602" s="94">
        <f t="shared" si="92"/>
        <v>851.6</v>
      </c>
      <c r="J602" s="94">
        <f>J603</f>
        <v>0</v>
      </c>
      <c r="K602" s="79">
        <f t="shared" si="90"/>
        <v>851.6</v>
      </c>
    </row>
    <row r="603" spans="1:11" ht="33">
      <c r="A603" s="41" t="str">
        <f ca="1" t="shared" si="97"/>
        <v>Социальные выплаты гражданам, кроме публичных нормативных социальных выплат</v>
      </c>
      <c r="B603" s="88">
        <v>805</v>
      </c>
      <c r="C603" s="8" t="s">
        <v>216</v>
      </c>
      <c r="D603" s="8" t="s">
        <v>235</v>
      </c>
      <c r="E603" s="88" t="s">
        <v>438</v>
      </c>
      <c r="F603" s="88">
        <v>320</v>
      </c>
      <c r="G603" s="94">
        <f>G604</f>
        <v>851.6</v>
      </c>
      <c r="H603" s="94">
        <f>H604</f>
        <v>0</v>
      </c>
      <c r="I603" s="94">
        <f t="shared" si="92"/>
        <v>851.6</v>
      </c>
      <c r="J603" s="94">
        <f>J604</f>
        <v>0</v>
      </c>
      <c r="K603" s="79">
        <f t="shared" si="90"/>
        <v>851.6</v>
      </c>
    </row>
    <row r="604" spans="1:11" ht="33">
      <c r="A604" s="41" t="str">
        <f ca="1" t="shared" si="97"/>
        <v>Пособия, компенсации и иные социальные выплаты гражданам, кроме публичных нормативных обязательств</v>
      </c>
      <c r="B604" s="88">
        <v>805</v>
      </c>
      <c r="C604" s="8" t="s">
        <v>216</v>
      </c>
      <c r="D604" s="8" t="s">
        <v>235</v>
      </c>
      <c r="E604" s="88" t="s">
        <v>438</v>
      </c>
      <c r="F604" s="88">
        <v>321</v>
      </c>
      <c r="G604" s="94">
        <f>851.6</f>
        <v>851.6</v>
      </c>
      <c r="H604" s="79"/>
      <c r="I604" s="94">
        <f t="shared" si="92"/>
        <v>851.6</v>
      </c>
      <c r="J604" s="79"/>
      <c r="K604" s="79">
        <f t="shared" si="90"/>
        <v>851.6</v>
      </c>
    </row>
    <row r="605" spans="1:11" ht="33">
      <c r="A605" s="41" t="str">
        <f ca="1" t="shared" si="97"/>
        <v>Предоставление субсидий бюджетным, автономным учреждениям и иным некоммерческим организациям</v>
      </c>
      <c r="B605" s="88">
        <v>805</v>
      </c>
      <c r="C605" s="8" t="s">
        <v>216</v>
      </c>
      <c r="D605" s="8" t="s">
        <v>235</v>
      </c>
      <c r="E605" s="88" t="s">
        <v>438</v>
      </c>
      <c r="F605" s="88">
        <v>600</v>
      </c>
      <c r="G605" s="94">
        <f>G606</f>
        <v>116326.2</v>
      </c>
      <c r="H605" s="94">
        <f>H606</f>
        <v>0</v>
      </c>
      <c r="I605" s="94">
        <f t="shared" si="92"/>
        <v>116326.2</v>
      </c>
      <c r="J605" s="94">
        <f>J606</f>
        <v>0</v>
      </c>
      <c r="K605" s="79">
        <f t="shared" si="90"/>
        <v>116326.2</v>
      </c>
    </row>
    <row r="606" spans="1:11" ht="12.75">
      <c r="A606" s="41" t="str">
        <f ca="1" t="shared" si="97"/>
        <v>Субсидии бюджетным учреждениям</v>
      </c>
      <c r="B606" s="88">
        <v>805</v>
      </c>
      <c r="C606" s="8" t="s">
        <v>216</v>
      </c>
      <c r="D606" s="8" t="s">
        <v>235</v>
      </c>
      <c r="E606" s="88" t="s">
        <v>438</v>
      </c>
      <c r="F606" s="88">
        <v>610</v>
      </c>
      <c r="G606" s="94">
        <f>G607</f>
        <v>116326.2</v>
      </c>
      <c r="H606" s="94">
        <f>H607</f>
        <v>0</v>
      </c>
      <c r="I606" s="94">
        <f t="shared" si="92"/>
        <v>116326.2</v>
      </c>
      <c r="J606" s="94">
        <f>J607</f>
        <v>0</v>
      </c>
      <c r="K606" s="79">
        <f t="shared" si="90"/>
        <v>116326.2</v>
      </c>
    </row>
    <row r="607" spans="1:11" ht="49.5">
      <c r="A607" s="41" t="str">
        <f ca="1" t="shared" si="97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07" s="88">
        <v>805</v>
      </c>
      <c r="C607" s="8" t="s">
        <v>216</v>
      </c>
      <c r="D607" s="8" t="s">
        <v>235</v>
      </c>
      <c r="E607" s="88" t="s">
        <v>438</v>
      </c>
      <c r="F607" s="88">
        <v>611</v>
      </c>
      <c r="G607" s="94">
        <v>116326.2</v>
      </c>
      <c r="H607" s="79"/>
      <c r="I607" s="94">
        <f t="shared" si="92"/>
        <v>116326.2</v>
      </c>
      <c r="J607" s="79"/>
      <c r="K607" s="79">
        <f t="shared" si="90"/>
        <v>116326.2</v>
      </c>
    </row>
    <row r="608" spans="1:11" ht="12.75">
      <c r="A608" s="10" t="s">
        <v>220</v>
      </c>
      <c r="B608" s="88">
        <v>805</v>
      </c>
      <c r="C608" s="8" t="s">
        <v>216</v>
      </c>
      <c r="D608" s="8" t="s">
        <v>216</v>
      </c>
      <c r="E608" s="88"/>
      <c r="F608" s="88"/>
      <c r="G608" s="94">
        <f aca="true" t="shared" si="98" ref="G608:J613">G609</f>
        <v>6052</v>
      </c>
      <c r="H608" s="94">
        <f t="shared" si="98"/>
        <v>0</v>
      </c>
      <c r="I608" s="94">
        <f t="shared" si="92"/>
        <v>6052</v>
      </c>
      <c r="J608" s="94">
        <f t="shared" si="98"/>
        <v>0</v>
      </c>
      <c r="K608" s="79">
        <f t="shared" si="90"/>
        <v>6052</v>
      </c>
    </row>
    <row r="609" spans="1:11" ht="12.75">
      <c r="A609" s="41" t="str">
        <f ca="1">IF(ISERROR(MATCH(E609,Код_КЦСР,0)),"",INDIRECT(ADDRESS(MATCH(E609,Код_КЦСР,0)+1,2,,,"КЦСР")))</f>
        <v>Муниципальная программа «Развитие образования» на 2013-2022 годы</v>
      </c>
      <c r="B609" s="88">
        <v>805</v>
      </c>
      <c r="C609" s="8" t="s">
        <v>216</v>
      </c>
      <c r="D609" s="8" t="s">
        <v>216</v>
      </c>
      <c r="E609" s="88" t="s">
        <v>292</v>
      </c>
      <c r="F609" s="88"/>
      <c r="G609" s="94">
        <f t="shared" si="98"/>
        <v>6052</v>
      </c>
      <c r="H609" s="94">
        <f t="shared" si="98"/>
        <v>0</v>
      </c>
      <c r="I609" s="94">
        <f t="shared" si="92"/>
        <v>6052</v>
      </c>
      <c r="J609" s="94">
        <f t="shared" si="98"/>
        <v>0</v>
      </c>
      <c r="K609" s="79">
        <f t="shared" si="90"/>
        <v>6052</v>
      </c>
    </row>
    <row r="610" spans="1:11" ht="33">
      <c r="A610" s="41" t="str">
        <f ca="1">IF(ISERROR(MATCH(E610,Код_КЦСР,0)),"",INDIRECT(ADDRESS(MATCH(E610,Код_КЦСР,0)+1,2,,,"КЦСР")))</f>
        <v>Социально-педагогическая поддержка детей-сирот и детей, оставшихся без попечения родителей</v>
      </c>
      <c r="B610" s="88">
        <v>805</v>
      </c>
      <c r="C610" s="8" t="s">
        <v>216</v>
      </c>
      <c r="D610" s="8" t="s">
        <v>216</v>
      </c>
      <c r="E610" s="88" t="s">
        <v>436</v>
      </c>
      <c r="F610" s="88"/>
      <c r="G610" s="94">
        <f t="shared" si="98"/>
        <v>6052</v>
      </c>
      <c r="H610" s="94">
        <f t="shared" si="98"/>
        <v>0</v>
      </c>
      <c r="I610" s="94">
        <f t="shared" si="92"/>
        <v>6052</v>
      </c>
      <c r="J610" s="94">
        <f t="shared" si="98"/>
        <v>0</v>
      </c>
      <c r="K610" s="79">
        <f t="shared" si="90"/>
        <v>6052</v>
      </c>
    </row>
    <row r="611" spans="1:11" ht="66">
      <c r="A611" s="41" t="str">
        <f ca="1">IF(ISERROR(MATCH(E611,Код_КЦСР,0)),"",INDIRECT(ADDRESS(MATCH(E611,Код_КЦСР,0)+1,2,,,"КЦСР")))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611" s="88">
        <v>805</v>
      </c>
      <c r="C611" s="8" t="s">
        <v>216</v>
      </c>
      <c r="D611" s="8" t="s">
        <v>216</v>
      </c>
      <c r="E611" s="88" t="s">
        <v>438</v>
      </c>
      <c r="F611" s="88"/>
      <c r="G611" s="94">
        <f t="shared" si="98"/>
        <v>6052</v>
      </c>
      <c r="H611" s="94">
        <f t="shared" si="98"/>
        <v>0</v>
      </c>
      <c r="I611" s="94">
        <f t="shared" si="92"/>
        <v>6052</v>
      </c>
      <c r="J611" s="94">
        <f t="shared" si="98"/>
        <v>0</v>
      </c>
      <c r="K611" s="79">
        <f t="shared" si="90"/>
        <v>6052</v>
      </c>
    </row>
    <row r="612" spans="1:11" ht="12.75">
      <c r="A612" s="41" t="str">
        <f ca="1">IF(ISERROR(MATCH(F612,Код_КВР,0)),"",INDIRECT(ADDRESS(MATCH(F612,Код_КВР,0)+1,2,,,"КВР")))</f>
        <v>Социальное обеспечение и иные выплаты населению</v>
      </c>
      <c r="B612" s="88">
        <v>805</v>
      </c>
      <c r="C612" s="8" t="s">
        <v>216</v>
      </c>
      <c r="D612" s="8" t="s">
        <v>216</v>
      </c>
      <c r="E612" s="88" t="s">
        <v>438</v>
      </c>
      <c r="F612" s="88">
        <v>300</v>
      </c>
      <c r="G612" s="94">
        <f t="shared" si="98"/>
        <v>6052</v>
      </c>
      <c r="H612" s="94">
        <f t="shared" si="98"/>
        <v>0</v>
      </c>
      <c r="I612" s="94">
        <f t="shared" si="92"/>
        <v>6052</v>
      </c>
      <c r="J612" s="94">
        <f t="shared" si="98"/>
        <v>0</v>
      </c>
      <c r="K612" s="79">
        <f t="shared" si="90"/>
        <v>6052</v>
      </c>
    </row>
    <row r="613" spans="1:11" ht="33">
      <c r="A613" s="41" t="str">
        <f ca="1">IF(ISERROR(MATCH(F613,Код_КВР,0)),"",INDIRECT(ADDRESS(MATCH(F613,Код_КВР,0)+1,2,,,"КВР")))</f>
        <v>Социальные выплаты гражданам, кроме публичных нормативных социальных выплат</v>
      </c>
      <c r="B613" s="88">
        <v>805</v>
      </c>
      <c r="C613" s="8" t="s">
        <v>216</v>
      </c>
      <c r="D613" s="8" t="s">
        <v>216</v>
      </c>
      <c r="E613" s="88" t="s">
        <v>438</v>
      </c>
      <c r="F613" s="88">
        <v>320</v>
      </c>
      <c r="G613" s="94">
        <f t="shared" si="98"/>
        <v>6052</v>
      </c>
      <c r="H613" s="94">
        <f t="shared" si="98"/>
        <v>0</v>
      </c>
      <c r="I613" s="94">
        <f t="shared" si="92"/>
        <v>6052</v>
      </c>
      <c r="J613" s="94">
        <f t="shared" si="98"/>
        <v>0</v>
      </c>
      <c r="K613" s="79">
        <f t="shared" si="90"/>
        <v>6052</v>
      </c>
    </row>
    <row r="614" spans="1:11" ht="33">
      <c r="A614" s="41" t="str">
        <f ca="1">IF(ISERROR(MATCH(F614,Код_КВР,0)),"",INDIRECT(ADDRESS(MATCH(F614,Код_КВР,0)+1,2,,,"КВР")))</f>
        <v>Приобретение товаров, работ, услуг в пользу граждан в целях их социального обеспечения</v>
      </c>
      <c r="B614" s="88">
        <v>805</v>
      </c>
      <c r="C614" s="8" t="s">
        <v>216</v>
      </c>
      <c r="D614" s="8" t="s">
        <v>216</v>
      </c>
      <c r="E614" s="88" t="s">
        <v>438</v>
      </c>
      <c r="F614" s="88">
        <v>323</v>
      </c>
      <c r="G614" s="94">
        <v>6052</v>
      </c>
      <c r="H614" s="79"/>
      <c r="I614" s="94">
        <f t="shared" si="92"/>
        <v>6052</v>
      </c>
      <c r="J614" s="79"/>
      <c r="K614" s="79">
        <f t="shared" si="90"/>
        <v>6052</v>
      </c>
    </row>
    <row r="615" spans="1:11" ht="12.75">
      <c r="A615" s="10" t="s">
        <v>272</v>
      </c>
      <c r="B615" s="88">
        <v>805</v>
      </c>
      <c r="C615" s="8" t="s">
        <v>216</v>
      </c>
      <c r="D615" s="8" t="s">
        <v>240</v>
      </c>
      <c r="E615" s="88"/>
      <c r="F615" s="88"/>
      <c r="G615" s="94">
        <f>G616+G664+G673+G687+G700+G706</f>
        <v>149620.7</v>
      </c>
      <c r="H615" s="94">
        <f>H616+H664+H673+H687+H700+H706</f>
        <v>0</v>
      </c>
      <c r="I615" s="94">
        <f t="shared" si="92"/>
        <v>149620.7</v>
      </c>
      <c r="J615" s="94">
        <f>J616+J664+J673+J687+J700+J706</f>
        <v>8631.3</v>
      </c>
      <c r="K615" s="79">
        <f t="shared" si="90"/>
        <v>158252</v>
      </c>
    </row>
    <row r="616" spans="1:11" ht="12.75">
      <c r="A616" s="41" t="str">
        <f ca="1">IF(ISERROR(MATCH(E616,Код_КЦСР,0)),"",INDIRECT(ADDRESS(MATCH(E616,Код_КЦСР,0)+1,2,,,"КЦСР")))</f>
        <v>Муниципальная программа «Развитие образования» на 2013-2022 годы</v>
      </c>
      <c r="B616" s="88">
        <v>805</v>
      </c>
      <c r="C616" s="8" t="s">
        <v>216</v>
      </c>
      <c r="D616" s="8" t="s">
        <v>240</v>
      </c>
      <c r="E616" s="88" t="s">
        <v>292</v>
      </c>
      <c r="F616" s="88"/>
      <c r="G616" s="94">
        <f>G617+G621+G627+G631+G644+G649+G655+G637</f>
        <v>117151.70000000001</v>
      </c>
      <c r="H616" s="94">
        <f>H617+H621+H627+H631+H644+H649+H655+H637</f>
        <v>0</v>
      </c>
      <c r="I616" s="94">
        <f>I617+I621+I627+I631+I644+I649+I655+I637</f>
        <v>117151.70000000001</v>
      </c>
      <c r="J616" s="94">
        <f>J617+J621+J627+J631+J644+J649+J655+J637</f>
        <v>7173</v>
      </c>
      <c r="K616" s="79">
        <f t="shared" si="90"/>
        <v>124324.70000000001</v>
      </c>
    </row>
    <row r="617" spans="1:11" ht="33">
      <c r="A617" s="41" t="str">
        <f ca="1">IF(ISERROR(MATCH(E617,Код_КЦСР,0)),"",INDIRECT(ADDRESS(MATCH(E617,Код_КЦСР,0)+1,2,,,"КЦСР")))</f>
        <v>Проведение мероприятий управлением образования (августовское совещание, Учитель года, День учителя, прием молодых специалистов)</v>
      </c>
      <c r="B617" s="88">
        <v>805</v>
      </c>
      <c r="C617" s="8" t="s">
        <v>216</v>
      </c>
      <c r="D617" s="8" t="s">
        <v>240</v>
      </c>
      <c r="E617" s="88" t="s">
        <v>294</v>
      </c>
      <c r="F617" s="88"/>
      <c r="G617" s="94">
        <f aca="true" t="shared" si="99" ref="G617:J619">G618</f>
        <v>92.7</v>
      </c>
      <c r="H617" s="94">
        <f t="shared" si="99"/>
        <v>0</v>
      </c>
      <c r="I617" s="94">
        <f t="shared" si="92"/>
        <v>92.7</v>
      </c>
      <c r="J617" s="94">
        <f t="shared" si="99"/>
        <v>0</v>
      </c>
      <c r="K617" s="79">
        <f t="shared" si="90"/>
        <v>92.7</v>
      </c>
    </row>
    <row r="618" spans="1:11" ht="12.75">
      <c r="A618" s="41" t="str">
        <f ca="1">IF(ISERROR(MATCH(F618,Код_КВР,0)),"",INDIRECT(ADDRESS(MATCH(F618,Код_КВР,0)+1,2,,,"КВР")))</f>
        <v>Закупка товаров, работ и услуг для муниципальных нужд</v>
      </c>
      <c r="B618" s="88">
        <v>805</v>
      </c>
      <c r="C618" s="8" t="s">
        <v>216</v>
      </c>
      <c r="D618" s="8" t="s">
        <v>240</v>
      </c>
      <c r="E618" s="88" t="s">
        <v>294</v>
      </c>
      <c r="F618" s="88">
        <v>200</v>
      </c>
      <c r="G618" s="94">
        <f t="shared" si="99"/>
        <v>92.7</v>
      </c>
      <c r="H618" s="94">
        <f t="shared" si="99"/>
        <v>0</v>
      </c>
      <c r="I618" s="94">
        <f t="shared" si="92"/>
        <v>92.7</v>
      </c>
      <c r="J618" s="94">
        <f t="shared" si="99"/>
        <v>0</v>
      </c>
      <c r="K618" s="79">
        <f t="shared" si="90"/>
        <v>92.7</v>
      </c>
    </row>
    <row r="619" spans="1:11" ht="33">
      <c r="A619" s="41" t="str">
        <f ca="1">IF(ISERROR(MATCH(F619,Код_КВР,0)),"",INDIRECT(ADDRESS(MATCH(F619,Код_КВР,0)+1,2,,,"КВР")))</f>
        <v>Иные закупки товаров, работ и услуг для обеспечения муниципальных нужд</v>
      </c>
      <c r="B619" s="88">
        <v>805</v>
      </c>
      <c r="C619" s="8" t="s">
        <v>216</v>
      </c>
      <c r="D619" s="8" t="s">
        <v>240</v>
      </c>
      <c r="E619" s="88" t="s">
        <v>294</v>
      </c>
      <c r="F619" s="88">
        <v>240</v>
      </c>
      <c r="G619" s="94">
        <f t="shared" si="99"/>
        <v>92.7</v>
      </c>
      <c r="H619" s="94">
        <f t="shared" si="99"/>
        <v>0</v>
      </c>
      <c r="I619" s="94">
        <f t="shared" si="92"/>
        <v>92.7</v>
      </c>
      <c r="J619" s="94">
        <f t="shared" si="99"/>
        <v>0</v>
      </c>
      <c r="K619" s="79">
        <f t="shared" si="90"/>
        <v>92.7</v>
      </c>
    </row>
    <row r="620" spans="1:11" ht="33">
      <c r="A620" s="41" t="str">
        <f ca="1">IF(ISERROR(MATCH(F620,Код_КВР,0)),"",INDIRECT(ADDRESS(MATCH(F620,Код_КВР,0)+1,2,,,"КВР")))</f>
        <v xml:space="preserve">Прочая закупка товаров, работ и услуг для обеспечения муниципальных нужд         </v>
      </c>
      <c r="B620" s="88">
        <v>805</v>
      </c>
      <c r="C620" s="8" t="s">
        <v>216</v>
      </c>
      <c r="D620" s="8" t="s">
        <v>240</v>
      </c>
      <c r="E620" s="88" t="s">
        <v>294</v>
      </c>
      <c r="F620" s="88">
        <v>244</v>
      </c>
      <c r="G620" s="94">
        <v>92.7</v>
      </c>
      <c r="H620" s="79"/>
      <c r="I620" s="94">
        <f t="shared" si="92"/>
        <v>92.7</v>
      </c>
      <c r="J620" s="79"/>
      <c r="K620" s="79">
        <f t="shared" si="90"/>
        <v>92.7</v>
      </c>
    </row>
    <row r="621" spans="1:11" ht="12.75">
      <c r="A621" s="41" t="str">
        <f ca="1">IF(ISERROR(MATCH(E621,Код_КЦСР,0)),"",INDIRECT(ADDRESS(MATCH(E621,Код_КЦСР,0)+1,2,,,"КЦСР")))</f>
        <v>Обеспечение питанием обучающихся в МОУ</v>
      </c>
      <c r="B621" s="88">
        <v>805</v>
      </c>
      <c r="C621" s="8" t="s">
        <v>216</v>
      </c>
      <c r="D621" s="8" t="s">
        <v>240</v>
      </c>
      <c r="E621" s="88" t="s">
        <v>296</v>
      </c>
      <c r="F621" s="88"/>
      <c r="G621" s="94">
        <f aca="true" t="shared" si="100" ref="G621:J623">G622</f>
        <v>6132.1</v>
      </c>
      <c r="H621" s="94">
        <f t="shared" si="100"/>
        <v>0</v>
      </c>
      <c r="I621" s="94">
        <f t="shared" si="92"/>
        <v>6132.1</v>
      </c>
      <c r="J621" s="94">
        <f>J622+J625</f>
        <v>0</v>
      </c>
      <c r="K621" s="79">
        <f aca="true" t="shared" si="101" ref="K621:K686">I621+J621</f>
        <v>6132.1</v>
      </c>
    </row>
    <row r="622" spans="1:11" ht="33">
      <c r="A622" s="41" t="str">
        <f ca="1">IF(ISERROR(MATCH(F622,Код_КВР,0)),"",INDIRECT(ADDRESS(MATCH(F622,Код_КВР,0)+1,2,,,"КВР")))</f>
        <v>Предоставление субсидий бюджетным, автономным учреждениям и иным некоммерческим организациям</v>
      </c>
      <c r="B622" s="88">
        <v>805</v>
      </c>
      <c r="C622" s="8" t="s">
        <v>216</v>
      </c>
      <c r="D622" s="8" t="s">
        <v>240</v>
      </c>
      <c r="E622" s="88" t="s">
        <v>296</v>
      </c>
      <c r="F622" s="88">
        <v>600</v>
      </c>
      <c r="G622" s="94">
        <f t="shared" si="100"/>
        <v>6132.1</v>
      </c>
      <c r="H622" s="94">
        <f t="shared" si="100"/>
        <v>0</v>
      </c>
      <c r="I622" s="94">
        <f t="shared" si="92"/>
        <v>6132.1</v>
      </c>
      <c r="J622" s="94">
        <f t="shared" si="100"/>
        <v>-4281.5</v>
      </c>
      <c r="K622" s="79">
        <f t="shared" si="101"/>
        <v>1850.6000000000004</v>
      </c>
    </row>
    <row r="623" spans="1:11" ht="12.75">
      <c r="A623" s="41" t="str">
        <f ca="1">IF(ISERROR(MATCH(F623,Код_КВР,0)),"",INDIRECT(ADDRESS(MATCH(F623,Код_КВР,0)+1,2,,,"КВР")))</f>
        <v>Субсидии бюджетным учреждениям</v>
      </c>
      <c r="B623" s="88">
        <v>805</v>
      </c>
      <c r="C623" s="8" t="s">
        <v>216</v>
      </c>
      <c r="D623" s="8" t="s">
        <v>240</v>
      </c>
      <c r="E623" s="88" t="s">
        <v>296</v>
      </c>
      <c r="F623" s="88">
        <v>610</v>
      </c>
      <c r="G623" s="94">
        <f t="shared" si="100"/>
        <v>6132.1</v>
      </c>
      <c r="H623" s="94">
        <f t="shared" si="100"/>
        <v>0</v>
      </c>
      <c r="I623" s="94">
        <f t="shared" si="92"/>
        <v>6132.1</v>
      </c>
      <c r="J623" s="94">
        <f t="shared" si="100"/>
        <v>-4281.5</v>
      </c>
      <c r="K623" s="79">
        <f t="shared" si="101"/>
        <v>1850.6000000000004</v>
      </c>
    </row>
    <row r="624" spans="1:11" ht="49.5">
      <c r="A624" s="41" t="str">
        <f ca="1">IF(ISERROR(MATCH(F624,Код_КВР,0)),"",INDIRECT(ADDRESS(MATCH(F624,Код_КВР,0)+1,2,,,"КВР")))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24" s="88">
        <v>805</v>
      </c>
      <c r="C624" s="8" t="s">
        <v>216</v>
      </c>
      <c r="D624" s="8" t="s">
        <v>240</v>
      </c>
      <c r="E624" s="88" t="s">
        <v>296</v>
      </c>
      <c r="F624" s="88">
        <v>611</v>
      </c>
      <c r="G624" s="94">
        <v>6132.1</v>
      </c>
      <c r="H624" s="79"/>
      <c r="I624" s="94">
        <f t="shared" si="92"/>
        <v>6132.1</v>
      </c>
      <c r="J624" s="79">
        <v>-4281.5</v>
      </c>
      <c r="K624" s="79">
        <f t="shared" si="101"/>
        <v>1850.6000000000004</v>
      </c>
    </row>
    <row r="625" spans="1:11" ht="12.75">
      <c r="A625" s="41" t="str">
        <f ca="1">IF(ISERROR(MATCH(F625,Код_КВР,0)),"",INDIRECT(ADDRESS(MATCH(F625,Код_КВР,0)+1,2,,,"КВР")))</f>
        <v>Субсидии автономным учреждениям</v>
      </c>
      <c r="B625" s="88">
        <v>805</v>
      </c>
      <c r="C625" s="8" t="s">
        <v>216</v>
      </c>
      <c r="D625" s="8" t="s">
        <v>240</v>
      </c>
      <c r="E625" s="88" t="s">
        <v>296</v>
      </c>
      <c r="F625" s="88">
        <v>620</v>
      </c>
      <c r="G625" s="94"/>
      <c r="H625" s="79"/>
      <c r="I625" s="94"/>
      <c r="J625" s="79">
        <f>J626</f>
        <v>4281.5</v>
      </c>
      <c r="K625" s="79">
        <f t="shared" si="101"/>
        <v>4281.5</v>
      </c>
    </row>
    <row r="626" spans="1:11" ht="49.5">
      <c r="A626" s="41" t="str">
        <f ca="1">IF(ISERROR(MATCH(F626,Код_КВР,0)),"",INDIRECT(ADDRESS(MATCH(F626,Код_КВР,0)+1,2,,,"КВР")))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626" s="88">
        <v>805</v>
      </c>
      <c r="C626" s="8" t="s">
        <v>216</v>
      </c>
      <c r="D626" s="8" t="s">
        <v>240</v>
      </c>
      <c r="E626" s="88" t="s">
        <v>296</v>
      </c>
      <c r="F626" s="88">
        <v>621</v>
      </c>
      <c r="G626" s="94"/>
      <c r="H626" s="79"/>
      <c r="I626" s="94"/>
      <c r="J626" s="79">
        <v>4281.5</v>
      </c>
      <c r="K626" s="79">
        <f t="shared" si="101"/>
        <v>4281.5</v>
      </c>
    </row>
    <row r="627" spans="1:11" ht="33">
      <c r="A627" s="41" t="str">
        <f ca="1">IF(ISERROR(MATCH(E627,Код_КЦСР,0)),"",INDIRECT(ADDRESS(MATCH(E627,Код_КЦСР,0)+1,2,,,"КЦСР")))</f>
        <v>Обеспечение работы по организации и ведению бухгалтерского (бюджетного) учета и отчетности</v>
      </c>
      <c r="B627" s="88">
        <v>805</v>
      </c>
      <c r="C627" s="8" t="s">
        <v>216</v>
      </c>
      <c r="D627" s="8" t="s">
        <v>240</v>
      </c>
      <c r="E627" s="88" t="s">
        <v>298</v>
      </c>
      <c r="F627" s="88"/>
      <c r="G627" s="94">
        <f aca="true" t="shared" si="102" ref="G627:J629">G628</f>
        <v>43113.9</v>
      </c>
      <c r="H627" s="94">
        <f t="shared" si="102"/>
        <v>0</v>
      </c>
      <c r="I627" s="94">
        <f t="shared" si="92"/>
        <v>43113.9</v>
      </c>
      <c r="J627" s="94">
        <f t="shared" si="102"/>
        <v>0</v>
      </c>
      <c r="K627" s="79">
        <f t="shared" si="101"/>
        <v>43113.9</v>
      </c>
    </row>
    <row r="628" spans="1:11" ht="33">
      <c r="A628" s="41" t="str">
        <f ca="1">IF(ISERROR(MATCH(F628,Код_КВР,0)),"",INDIRECT(ADDRESS(MATCH(F628,Код_КВР,0)+1,2,,,"КВР")))</f>
        <v>Предоставление субсидий бюджетным, автономным учреждениям и иным некоммерческим организациям</v>
      </c>
      <c r="B628" s="88">
        <v>805</v>
      </c>
      <c r="C628" s="8" t="s">
        <v>216</v>
      </c>
      <c r="D628" s="8" t="s">
        <v>240</v>
      </c>
      <c r="E628" s="88" t="s">
        <v>298</v>
      </c>
      <c r="F628" s="88">
        <v>600</v>
      </c>
      <c r="G628" s="94">
        <f t="shared" si="102"/>
        <v>43113.9</v>
      </c>
      <c r="H628" s="94">
        <f t="shared" si="102"/>
        <v>0</v>
      </c>
      <c r="I628" s="94">
        <f t="shared" si="92"/>
        <v>43113.9</v>
      </c>
      <c r="J628" s="94">
        <f t="shared" si="102"/>
        <v>0</v>
      </c>
      <c r="K628" s="79">
        <f t="shared" si="101"/>
        <v>43113.9</v>
      </c>
    </row>
    <row r="629" spans="1:11" ht="12.75">
      <c r="A629" s="41" t="str">
        <f ca="1">IF(ISERROR(MATCH(F629,Код_КВР,0)),"",INDIRECT(ADDRESS(MATCH(F629,Код_КВР,0)+1,2,,,"КВР")))</f>
        <v>Субсидии бюджетным учреждениям</v>
      </c>
      <c r="B629" s="88">
        <v>805</v>
      </c>
      <c r="C629" s="8" t="s">
        <v>216</v>
      </c>
      <c r="D629" s="8" t="s">
        <v>240</v>
      </c>
      <c r="E629" s="88" t="s">
        <v>298</v>
      </c>
      <c r="F629" s="88">
        <v>610</v>
      </c>
      <c r="G629" s="94">
        <f t="shared" si="102"/>
        <v>43113.9</v>
      </c>
      <c r="H629" s="94">
        <f t="shared" si="102"/>
        <v>0</v>
      </c>
      <c r="I629" s="94">
        <f aca="true" t="shared" si="103" ref="I629:I701">G629+H629</f>
        <v>43113.9</v>
      </c>
      <c r="J629" s="94">
        <f t="shared" si="102"/>
        <v>0</v>
      </c>
      <c r="K629" s="79">
        <f t="shared" si="101"/>
        <v>43113.9</v>
      </c>
    </row>
    <row r="630" spans="1:11" ht="49.5">
      <c r="A630" s="41" t="str">
        <f ca="1">IF(ISERROR(MATCH(F630,Код_КВР,0)),"",INDIRECT(ADDRESS(MATCH(F630,Код_КВР,0)+1,2,,,"КВР")))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30" s="88">
        <v>805</v>
      </c>
      <c r="C630" s="8" t="s">
        <v>216</v>
      </c>
      <c r="D630" s="8" t="s">
        <v>240</v>
      </c>
      <c r="E630" s="88" t="s">
        <v>298</v>
      </c>
      <c r="F630" s="88">
        <v>611</v>
      </c>
      <c r="G630" s="94">
        <v>43113.9</v>
      </c>
      <c r="H630" s="79"/>
      <c r="I630" s="94">
        <f t="shared" si="103"/>
        <v>43113.9</v>
      </c>
      <c r="J630" s="79"/>
      <c r="K630" s="79">
        <f t="shared" si="101"/>
        <v>43113.9</v>
      </c>
    </row>
    <row r="631" spans="1:11" ht="33">
      <c r="A631" s="41" t="str">
        <f ca="1">IF(ISERROR(MATCH(E631,Код_КЦСР,0)),"",INDIRECT(ADDRESS(MATCH(E631,Код_КЦСР,0)+1,2,,,"КЦСР")))</f>
        <v>Обеспечение питанием обучающихся в МОУ за счет субвенций из областного бюджета</v>
      </c>
      <c r="B631" s="88">
        <v>805</v>
      </c>
      <c r="C631" s="8" t="s">
        <v>216</v>
      </c>
      <c r="D631" s="8" t="s">
        <v>240</v>
      </c>
      <c r="E631" s="88" t="s">
        <v>449</v>
      </c>
      <c r="F631" s="88"/>
      <c r="G631" s="94">
        <f aca="true" t="shared" si="104" ref="G631:J633">G632</f>
        <v>18137.8</v>
      </c>
      <c r="H631" s="94">
        <f t="shared" si="104"/>
        <v>0</v>
      </c>
      <c r="I631" s="94">
        <f t="shared" si="103"/>
        <v>18137.8</v>
      </c>
      <c r="J631" s="94">
        <f>J632</f>
        <v>0</v>
      </c>
      <c r="K631" s="79">
        <f t="shared" si="101"/>
        <v>18137.8</v>
      </c>
    </row>
    <row r="632" spans="1:11" ht="33">
      <c r="A632" s="41" t="str">
        <f ca="1">IF(ISERROR(MATCH(F632,Код_КВР,0)),"",INDIRECT(ADDRESS(MATCH(F632,Код_КВР,0)+1,2,,,"КВР")))</f>
        <v>Предоставление субсидий бюджетным, автономным учреждениям и иным некоммерческим организациям</v>
      </c>
      <c r="B632" s="88">
        <v>805</v>
      </c>
      <c r="C632" s="8" t="s">
        <v>216</v>
      </c>
      <c r="D632" s="8" t="s">
        <v>240</v>
      </c>
      <c r="E632" s="88" t="s">
        <v>449</v>
      </c>
      <c r="F632" s="88">
        <v>600</v>
      </c>
      <c r="G632" s="94">
        <f t="shared" si="104"/>
        <v>18137.8</v>
      </c>
      <c r="H632" s="94">
        <f t="shared" si="104"/>
        <v>0</v>
      </c>
      <c r="I632" s="94">
        <f t="shared" si="103"/>
        <v>18137.8</v>
      </c>
      <c r="J632" s="94">
        <f>J633+J635</f>
        <v>0</v>
      </c>
      <c r="K632" s="79">
        <f t="shared" si="101"/>
        <v>18137.8</v>
      </c>
    </row>
    <row r="633" spans="1:11" ht="12.75">
      <c r="A633" s="41" t="str">
        <f ca="1">IF(ISERROR(MATCH(F633,Код_КВР,0)),"",INDIRECT(ADDRESS(MATCH(F633,Код_КВР,0)+1,2,,,"КВР")))</f>
        <v>Субсидии бюджетным учреждениям</v>
      </c>
      <c r="B633" s="88">
        <v>805</v>
      </c>
      <c r="C633" s="8" t="s">
        <v>216</v>
      </c>
      <c r="D633" s="8" t="s">
        <v>240</v>
      </c>
      <c r="E633" s="88" t="s">
        <v>449</v>
      </c>
      <c r="F633" s="88">
        <v>610</v>
      </c>
      <c r="G633" s="94">
        <f t="shared" si="104"/>
        <v>18137.8</v>
      </c>
      <c r="H633" s="94">
        <f t="shared" si="104"/>
        <v>0</v>
      </c>
      <c r="I633" s="94">
        <f t="shared" si="103"/>
        <v>18137.8</v>
      </c>
      <c r="J633" s="94">
        <f t="shared" si="104"/>
        <v>-12299.8</v>
      </c>
      <c r="K633" s="79">
        <f t="shared" si="101"/>
        <v>5838</v>
      </c>
    </row>
    <row r="634" spans="1:11" ht="49.5">
      <c r="A634" s="41" t="str">
        <f ca="1">IF(ISERROR(MATCH(F634,Код_КВР,0)),"",INDIRECT(ADDRESS(MATCH(F634,Код_КВР,0)+1,2,,,"КВР")))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34" s="88">
        <v>805</v>
      </c>
      <c r="C634" s="8" t="s">
        <v>216</v>
      </c>
      <c r="D634" s="8" t="s">
        <v>240</v>
      </c>
      <c r="E634" s="88" t="s">
        <v>449</v>
      </c>
      <c r="F634" s="88">
        <v>611</v>
      </c>
      <c r="G634" s="94">
        <v>18137.8</v>
      </c>
      <c r="H634" s="79"/>
      <c r="I634" s="94">
        <f t="shared" si="103"/>
        <v>18137.8</v>
      </c>
      <c r="J634" s="79">
        <v>-12299.8</v>
      </c>
      <c r="K634" s="79">
        <f t="shared" si="101"/>
        <v>5838</v>
      </c>
    </row>
    <row r="635" spans="1:11" ht="12.75">
      <c r="A635" s="41" t="str">
        <f ca="1">IF(ISERROR(MATCH(F635,Код_КВР,0)),"",INDIRECT(ADDRESS(MATCH(F635,Код_КВР,0)+1,2,,,"КВР")))</f>
        <v>Субсидии автономным учреждениям</v>
      </c>
      <c r="B635" s="88">
        <v>805</v>
      </c>
      <c r="C635" s="8" t="s">
        <v>216</v>
      </c>
      <c r="D635" s="8" t="s">
        <v>240</v>
      </c>
      <c r="E635" s="88" t="s">
        <v>449</v>
      </c>
      <c r="F635" s="88">
        <v>620</v>
      </c>
      <c r="G635" s="94"/>
      <c r="H635" s="79"/>
      <c r="I635" s="94"/>
      <c r="J635" s="79">
        <f>J636</f>
        <v>12299.8</v>
      </c>
      <c r="K635" s="79">
        <f t="shared" si="101"/>
        <v>12299.8</v>
      </c>
    </row>
    <row r="636" spans="1:11" ht="49.5">
      <c r="A636" s="41" t="str">
        <f ca="1">IF(ISERROR(MATCH(F636,Код_КВР,0)),"",INDIRECT(ADDRESS(MATCH(F636,Код_КВР,0)+1,2,,,"КВР")))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636" s="88">
        <v>805</v>
      </c>
      <c r="C636" s="8" t="s">
        <v>216</v>
      </c>
      <c r="D636" s="8" t="s">
        <v>240</v>
      </c>
      <c r="E636" s="88" t="s">
        <v>449</v>
      </c>
      <c r="F636" s="88">
        <v>621</v>
      </c>
      <c r="G636" s="94"/>
      <c r="H636" s="79"/>
      <c r="I636" s="94"/>
      <c r="J636" s="79">
        <v>12299.8</v>
      </c>
      <c r="K636" s="79">
        <f t="shared" si="101"/>
        <v>12299.8</v>
      </c>
    </row>
    <row r="637" spans="1:11" ht="12.75">
      <c r="A637" s="41" t="str">
        <f ca="1">IF(ISERROR(MATCH(E637,Код_КЦСР,0)),"",INDIRECT(ADDRESS(MATCH(E637,Код_КЦСР,0)+1,2,,,"КЦСР")))</f>
        <v>Общее образование</v>
      </c>
      <c r="B637" s="88">
        <v>805</v>
      </c>
      <c r="C637" s="8" t="s">
        <v>216</v>
      </c>
      <c r="D637" s="8" t="s">
        <v>240</v>
      </c>
      <c r="E637" s="88" t="s">
        <v>302</v>
      </c>
      <c r="F637" s="88"/>
      <c r="G637" s="94"/>
      <c r="H637" s="94">
        <f>H638+H646+H650+H654+H660</f>
        <v>0</v>
      </c>
      <c r="I637" s="94">
        <f t="shared" si="103"/>
        <v>0</v>
      </c>
      <c r="J637" s="94">
        <f>J638</f>
        <v>7173</v>
      </c>
      <c r="K637" s="79">
        <f t="shared" si="101"/>
        <v>7173</v>
      </c>
    </row>
    <row r="638" spans="1:11" ht="90.75" customHeight="1">
      <c r="A638" s="41" t="str">
        <f ca="1">IF(ISERROR(MATCH(E638,Код_КЦСР,0)),"",INDIRECT(ADDRESS(MATCH(E638,Код_КЦСР,0)+1,2,,,"КЦСР")))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v>
      </c>
      <c r="B638" s="88">
        <v>805</v>
      </c>
      <c r="C638" s="8" t="s">
        <v>216</v>
      </c>
      <c r="D638" s="8" t="s">
        <v>240</v>
      </c>
      <c r="E638" s="88" t="s">
        <v>461</v>
      </c>
      <c r="F638" s="88"/>
      <c r="G638" s="94"/>
      <c r="H638" s="94">
        <f>H639</f>
        <v>0</v>
      </c>
      <c r="I638" s="94">
        <f t="shared" si="103"/>
        <v>0</v>
      </c>
      <c r="J638" s="94">
        <f>J639</f>
        <v>7173</v>
      </c>
      <c r="K638" s="79">
        <f t="shared" si="101"/>
        <v>7173</v>
      </c>
    </row>
    <row r="639" spans="1:11" ht="33">
      <c r="A639" s="41" t="str">
        <f ca="1">IF(ISERROR(MATCH(F639,Код_КВР,0)),"",INDIRECT(ADDRESS(MATCH(F639,Код_КВР,0)+1,2,,,"КВР")))</f>
        <v>Предоставление субсидий бюджетным, автономным учреждениям и иным некоммерческим организациям</v>
      </c>
      <c r="B639" s="88">
        <v>805</v>
      </c>
      <c r="C639" s="8" t="s">
        <v>216</v>
      </c>
      <c r="D639" s="8" t="s">
        <v>240</v>
      </c>
      <c r="E639" s="88" t="s">
        <v>461</v>
      </c>
      <c r="F639" s="88">
        <v>600</v>
      </c>
      <c r="G639" s="94"/>
      <c r="H639" s="94">
        <f>H640</f>
        <v>0</v>
      </c>
      <c r="I639" s="94">
        <f t="shared" si="103"/>
        <v>0</v>
      </c>
      <c r="J639" s="94">
        <f>J640+J642</f>
        <v>7173</v>
      </c>
      <c r="K639" s="79">
        <f t="shared" si="101"/>
        <v>7173</v>
      </c>
    </row>
    <row r="640" spans="1:11" ht="12.75">
      <c r="A640" s="41" t="str">
        <f ca="1">IF(ISERROR(MATCH(F640,Код_КВР,0)),"",INDIRECT(ADDRESS(MATCH(F640,Код_КВР,0)+1,2,,,"КВР")))</f>
        <v>Субсидии бюджетным учреждениям</v>
      </c>
      <c r="B640" s="88">
        <v>805</v>
      </c>
      <c r="C640" s="8" t="s">
        <v>216</v>
      </c>
      <c r="D640" s="8" t="s">
        <v>240</v>
      </c>
      <c r="E640" s="88" t="s">
        <v>461</v>
      </c>
      <c r="F640" s="88">
        <v>610</v>
      </c>
      <c r="G640" s="94"/>
      <c r="H640" s="79"/>
      <c r="I640" s="94">
        <f t="shared" si="103"/>
        <v>0</v>
      </c>
      <c r="J640" s="94">
        <f>J641</f>
        <v>1874.9</v>
      </c>
      <c r="K640" s="79">
        <f t="shared" si="101"/>
        <v>1874.9</v>
      </c>
    </row>
    <row r="641" spans="1:11" ht="49.5">
      <c r="A641" s="41" t="str">
        <f ca="1">IF(ISERROR(MATCH(F641,Код_КВР,0)),"",INDIRECT(ADDRESS(MATCH(F641,Код_КВР,0)+1,2,,,"КВР")))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41" s="88">
        <v>805</v>
      </c>
      <c r="C641" s="8" t="s">
        <v>216</v>
      </c>
      <c r="D641" s="8" t="s">
        <v>240</v>
      </c>
      <c r="E641" s="88" t="s">
        <v>461</v>
      </c>
      <c r="F641" s="88">
        <v>611</v>
      </c>
      <c r="G641" s="94"/>
      <c r="H641" s="79"/>
      <c r="I641" s="94">
        <f t="shared" si="103"/>
        <v>0</v>
      </c>
      <c r="J641" s="79">
        <f>166.5+1708.4</f>
        <v>1874.9</v>
      </c>
      <c r="K641" s="79">
        <f t="shared" si="101"/>
        <v>1874.9</v>
      </c>
    </row>
    <row r="642" spans="1:11" ht="12.75">
      <c r="A642" s="41" t="str">
        <f ca="1">IF(ISERROR(MATCH(F642,Код_КВР,0)),"",INDIRECT(ADDRESS(MATCH(F642,Код_КВР,0)+1,2,,,"КВР")))</f>
        <v>Субсидии автономным учреждениям</v>
      </c>
      <c r="B642" s="88">
        <v>805</v>
      </c>
      <c r="C642" s="8" t="s">
        <v>216</v>
      </c>
      <c r="D642" s="8" t="s">
        <v>240</v>
      </c>
      <c r="E642" s="88" t="s">
        <v>461</v>
      </c>
      <c r="F642" s="88">
        <v>620</v>
      </c>
      <c r="G642" s="94"/>
      <c r="H642" s="79"/>
      <c r="I642" s="94"/>
      <c r="J642" s="79">
        <f>J643</f>
        <v>5298.1</v>
      </c>
      <c r="K642" s="79">
        <f t="shared" si="101"/>
        <v>5298.1</v>
      </c>
    </row>
    <row r="643" spans="1:11" ht="49.5">
      <c r="A643" s="41" t="str">
        <f ca="1">IF(ISERROR(MATCH(F643,Код_КВР,0)),"",INDIRECT(ADDRESS(MATCH(F643,Код_КВР,0)+1,2,,,"КВР")))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643" s="88">
        <v>805</v>
      </c>
      <c r="C643" s="8" t="s">
        <v>216</v>
      </c>
      <c r="D643" s="8" t="s">
        <v>240</v>
      </c>
      <c r="E643" s="88" t="s">
        <v>461</v>
      </c>
      <c r="F643" s="88">
        <v>621</v>
      </c>
      <c r="G643" s="94"/>
      <c r="H643" s="79"/>
      <c r="I643" s="94"/>
      <c r="J643" s="79">
        <v>5298.1</v>
      </c>
      <c r="K643" s="79">
        <f t="shared" si="101"/>
        <v>5298.1</v>
      </c>
    </row>
    <row r="644" spans="1:11" ht="12.75">
      <c r="A644" s="41" t="str">
        <f ca="1">IF(ISERROR(MATCH(E644,Код_КЦСР,0)),"",INDIRECT(ADDRESS(MATCH(E644,Код_КЦСР,0)+1,2,,,"КЦСР")))</f>
        <v>Дополнительное образование</v>
      </c>
      <c r="B644" s="88">
        <v>805</v>
      </c>
      <c r="C644" s="8" t="s">
        <v>216</v>
      </c>
      <c r="D644" s="8" t="s">
        <v>240</v>
      </c>
      <c r="E644" s="88" t="s">
        <v>307</v>
      </c>
      <c r="F644" s="88"/>
      <c r="G644" s="94">
        <f aca="true" t="shared" si="105" ref="G644:J647">G645</f>
        <v>258</v>
      </c>
      <c r="H644" s="94">
        <f t="shared" si="105"/>
        <v>0</v>
      </c>
      <c r="I644" s="94">
        <f t="shared" si="103"/>
        <v>258</v>
      </c>
      <c r="J644" s="94">
        <f t="shared" si="105"/>
        <v>0</v>
      </c>
      <c r="K644" s="79">
        <f t="shared" si="101"/>
        <v>258</v>
      </c>
    </row>
    <row r="645" spans="1:11" ht="49.5">
      <c r="A645" s="41" t="str">
        <f ca="1">IF(ISERROR(MATCH(E645,Код_КЦСР,0)),"",INDIRECT(ADDRESS(MATCH(E645,Код_КЦСР,0)+1,2,,,"КЦСР")))</f>
        <v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v>
      </c>
      <c r="B645" s="88">
        <v>805</v>
      </c>
      <c r="C645" s="8" t="s">
        <v>216</v>
      </c>
      <c r="D645" s="8" t="s">
        <v>240</v>
      </c>
      <c r="E645" s="88" t="s">
        <v>311</v>
      </c>
      <c r="F645" s="88"/>
      <c r="G645" s="94">
        <f t="shared" si="105"/>
        <v>258</v>
      </c>
      <c r="H645" s="94">
        <f t="shared" si="105"/>
        <v>0</v>
      </c>
      <c r="I645" s="94">
        <f t="shared" si="103"/>
        <v>258</v>
      </c>
      <c r="J645" s="94">
        <f t="shared" si="105"/>
        <v>0</v>
      </c>
      <c r="K645" s="79">
        <f t="shared" si="101"/>
        <v>258</v>
      </c>
    </row>
    <row r="646" spans="1:11" ht="33">
      <c r="A646" s="41" t="str">
        <f ca="1">IF(ISERROR(MATCH(F646,Код_КВР,0)),"",INDIRECT(ADDRESS(MATCH(F646,Код_КВР,0)+1,2,,,"КВР")))</f>
        <v>Предоставление субсидий бюджетным, автономным учреждениям и иным некоммерческим организациям</v>
      </c>
      <c r="B646" s="88">
        <v>805</v>
      </c>
      <c r="C646" s="8" t="s">
        <v>216</v>
      </c>
      <c r="D646" s="8" t="s">
        <v>240</v>
      </c>
      <c r="E646" s="88" t="s">
        <v>311</v>
      </c>
      <c r="F646" s="88">
        <v>600</v>
      </c>
      <c r="G646" s="94">
        <f t="shared" si="105"/>
        <v>258</v>
      </c>
      <c r="H646" s="94">
        <f t="shared" si="105"/>
        <v>0</v>
      </c>
      <c r="I646" s="94">
        <f t="shared" si="103"/>
        <v>258</v>
      </c>
      <c r="J646" s="94">
        <f t="shared" si="105"/>
        <v>0</v>
      </c>
      <c r="K646" s="79">
        <f t="shared" si="101"/>
        <v>258</v>
      </c>
    </row>
    <row r="647" spans="1:11" ht="12.75">
      <c r="A647" s="41" t="str">
        <f ca="1">IF(ISERROR(MATCH(F647,Код_КВР,0)),"",INDIRECT(ADDRESS(MATCH(F647,Код_КВР,0)+1,2,,,"КВР")))</f>
        <v>Субсидии бюджетным учреждениям</v>
      </c>
      <c r="B647" s="88">
        <v>805</v>
      </c>
      <c r="C647" s="8" t="s">
        <v>216</v>
      </c>
      <c r="D647" s="8" t="s">
        <v>240</v>
      </c>
      <c r="E647" s="88" t="s">
        <v>311</v>
      </c>
      <c r="F647" s="88">
        <v>610</v>
      </c>
      <c r="G647" s="94">
        <f t="shared" si="105"/>
        <v>258</v>
      </c>
      <c r="H647" s="94">
        <f t="shared" si="105"/>
        <v>0</v>
      </c>
      <c r="I647" s="94">
        <f t="shared" si="103"/>
        <v>258</v>
      </c>
      <c r="J647" s="94">
        <f t="shared" si="105"/>
        <v>0</v>
      </c>
      <c r="K647" s="79">
        <f t="shared" si="101"/>
        <v>258</v>
      </c>
    </row>
    <row r="648" spans="1:11" ht="49.5">
      <c r="A648" s="41" t="str">
        <f ca="1">IF(ISERROR(MATCH(F648,Код_КВР,0)),"",INDIRECT(ADDRESS(MATCH(F648,Код_КВР,0)+1,2,,,"КВР")))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48" s="88">
        <v>805</v>
      </c>
      <c r="C648" s="8" t="s">
        <v>216</v>
      </c>
      <c r="D648" s="8" t="s">
        <v>240</v>
      </c>
      <c r="E648" s="88" t="s">
        <v>311</v>
      </c>
      <c r="F648" s="88">
        <v>611</v>
      </c>
      <c r="G648" s="94">
        <v>258</v>
      </c>
      <c r="H648" s="79"/>
      <c r="I648" s="94">
        <f t="shared" si="103"/>
        <v>258</v>
      </c>
      <c r="J648" s="79"/>
      <c r="K648" s="79">
        <f t="shared" si="101"/>
        <v>258</v>
      </c>
    </row>
    <row r="649" spans="1:11" ht="12.75">
      <c r="A649" s="41" t="str">
        <f ca="1">IF(ISERROR(MATCH(E649,Код_КЦСР,0)),"",INDIRECT(ADDRESS(MATCH(E649,Код_КЦСР,0)+1,2,,,"КЦСР")))</f>
        <v>Одаренные дети</v>
      </c>
      <c r="B649" s="88">
        <v>805</v>
      </c>
      <c r="C649" s="8" t="s">
        <v>216</v>
      </c>
      <c r="D649" s="8" t="s">
        <v>240</v>
      </c>
      <c r="E649" s="88" t="s">
        <v>487</v>
      </c>
      <c r="F649" s="88"/>
      <c r="G649" s="94">
        <f>G650</f>
        <v>1842.8</v>
      </c>
      <c r="H649" s="94">
        <f>H650</f>
        <v>0</v>
      </c>
      <c r="I649" s="94">
        <f t="shared" si="103"/>
        <v>1842.8</v>
      </c>
      <c r="J649" s="94">
        <f>J650</f>
        <v>0</v>
      </c>
      <c r="K649" s="79">
        <f t="shared" si="101"/>
        <v>1842.8</v>
      </c>
    </row>
    <row r="650" spans="1:11" ht="33">
      <c r="A650" s="41" t="str">
        <f ca="1">IF(ISERROR(MATCH(F650,Код_КВР,0)),"",INDIRECT(ADDRESS(MATCH(F650,Код_КВР,0)+1,2,,,"КВР")))</f>
        <v>Предоставление субсидий бюджетным, автономным учреждениям и иным некоммерческим организациям</v>
      </c>
      <c r="B650" s="88">
        <v>805</v>
      </c>
      <c r="C650" s="8" t="s">
        <v>216</v>
      </c>
      <c r="D650" s="8" t="s">
        <v>240</v>
      </c>
      <c r="E650" s="88" t="s">
        <v>487</v>
      </c>
      <c r="F650" s="88">
        <v>600</v>
      </c>
      <c r="G650" s="94">
        <f>G651+G653</f>
        <v>1842.8</v>
      </c>
      <c r="H650" s="94">
        <f>H651+H653</f>
        <v>0</v>
      </c>
      <c r="I650" s="94">
        <f t="shared" si="103"/>
        <v>1842.8</v>
      </c>
      <c r="J650" s="94">
        <f>J651+J653</f>
        <v>0</v>
      </c>
      <c r="K650" s="79">
        <f t="shared" si="101"/>
        <v>1842.8</v>
      </c>
    </row>
    <row r="651" spans="1:11" ht="12.75">
      <c r="A651" s="41" t="str">
        <f ca="1">IF(ISERROR(MATCH(F651,Код_КВР,0)),"",INDIRECT(ADDRESS(MATCH(F651,Код_КВР,0)+1,2,,,"КВР")))</f>
        <v>Субсидии бюджетным учреждениям</v>
      </c>
      <c r="B651" s="88">
        <v>805</v>
      </c>
      <c r="C651" s="8" t="s">
        <v>216</v>
      </c>
      <c r="D651" s="8" t="s">
        <v>240</v>
      </c>
      <c r="E651" s="88" t="s">
        <v>487</v>
      </c>
      <c r="F651" s="88">
        <v>610</v>
      </c>
      <c r="G651" s="94">
        <f>G652</f>
        <v>1808.8</v>
      </c>
      <c r="H651" s="94">
        <f>H652</f>
        <v>0</v>
      </c>
      <c r="I651" s="94">
        <f t="shared" si="103"/>
        <v>1808.8</v>
      </c>
      <c r="J651" s="94">
        <f>J652</f>
        <v>0</v>
      </c>
      <c r="K651" s="79">
        <f t="shared" si="101"/>
        <v>1808.8</v>
      </c>
    </row>
    <row r="652" spans="1:11" ht="12.75">
      <c r="A652" s="41" t="str">
        <f ca="1">IF(ISERROR(MATCH(F652,Код_КВР,0)),"",INDIRECT(ADDRESS(MATCH(F652,Код_КВР,0)+1,2,,,"КВР")))</f>
        <v>Субсидии бюджетным учреждениям на иные цели</v>
      </c>
      <c r="B652" s="88">
        <v>805</v>
      </c>
      <c r="C652" s="8" t="s">
        <v>216</v>
      </c>
      <c r="D652" s="8" t="s">
        <v>240</v>
      </c>
      <c r="E652" s="88" t="s">
        <v>487</v>
      </c>
      <c r="F652" s="88">
        <v>612</v>
      </c>
      <c r="G652" s="94">
        <v>1808.8</v>
      </c>
      <c r="H652" s="79"/>
      <c r="I652" s="94">
        <f t="shared" si="103"/>
        <v>1808.8</v>
      </c>
      <c r="J652" s="79"/>
      <c r="K652" s="79">
        <f t="shared" si="101"/>
        <v>1808.8</v>
      </c>
    </row>
    <row r="653" spans="1:11" ht="12.75">
      <c r="A653" s="41" t="str">
        <f ca="1">IF(ISERROR(MATCH(F653,Код_КВР,0)),"",INDIRECT(ADDRESS(MATCH(F653,Код_КВР,0)+1,2,,,"КВР")))</f>
        <v>Субсидии автономным учреждениям</v>
      </c>
      <c r="B653" s="88">
        <v>805</v>
      </c>
      <c r="C653" s="8" t="s">
        <v>216</v>
      </c>
      <c r="D653" s="8" t="s">
        <v>240</v>
      </c>
      <c r="E653" s="88" t="s">
        <v>487</v>
      </c>
      <c r="F653" s="88">
        <v>620</v>
      </c>
      <c r="G653" s="94">
        <f>G654</f>
        <v>34</v>
      </c>
      <c r="H653" s="94">
        <f>H654</f>
        <v>0</v>
      </c>
      <c r="I653" s="94">
        <f t="shared" si="103"/>
        <v>34</v>
      </c>
      <c r="J653" s="94">
        <f>J654</f>
        <v>0</v>
      </c>
      <c r="K653" s="79">
        <f t="shared" si="101"/>
        <v>34</v>
      </c>
    </row>
    <row r="654" spans="1:11" ht="12.75">
      <c r="A654" s="41" t="str">
        <f ca="1">IF(ISERROR(MATCH(F654,Код_КВР,0)),"",INDIRECT(ADDRESS(MATCH(F654,Код_КВР,0)+1,2,,,"КВР")))</f>
        <v>Субсидии автономным учреждениям на иные цели</v>
      </c>
      <c r="B654" s="88">
        <v>805</v>
      </c>
      <c r="C654" s="8" t="s">
        <v>216</v>
      </c>
      <c r="D654" s="8" t="s">
        <v>240</v>
      </c>
      <c r="E654" s="88" t="s">
        <v>487</v>
      </c>
      <c r="F654" s="88">
        <v>622</v>
      </c>
      <c r="G654" s="94">
        <v>34</v>
      </c>
      <c r="H654" s="79"/>
      <c r="I654" s="94">
        <f t="shared" si="103"/>
        <v>34</v>
      </c>
      <c r="J654" s="79"/>
      <c r="K654" s="79">
        <f t="shared" si="101"/>
        <v>34</v>
      </c>
    </row>
    <row r="655" spans="1:11" ht="33">
      <c r="A655" s="41" t="str">
        <f ca="1">IF(ISERROR(MATCH(E655,Код_КЦСР,0)),"",INDIRECT(ADDRESS(MATCH(E655,Код_КЦСР,0)+1,2,,,"КЦСР")))</f>
        <v>Укрепление материально-технической базы образовательных учреждений города и обеспечение их безопасности</v>
      </c>
      <c r="B655" s="88">
        <v>805</v>
      </c>
      <c r="C655" s="8" t="s">
        <v>216</v>
      </c>
      <c r="D655" s="8" t="s">
        <v>240</v>
      </c>
      <c r="E655" s="88" t="s">
        <v>489</v>
      </c>
      <c r="F655" s="88"/>
      <c r="G655" s="94">
        <f>G656+G659</f>
        <v>47574.4</v>
      </c>
      <c r="H655" s="94">
        <f>H656+H659</f>
        <v>0</v>
      </c>
      <c r="I655" s="94">
        <f t="shared" si="103"/>
        <v>47574.4</v>
      </c>
      <c r="J655" s="94">
        <f>J656+J659</f>
        <v>0</v>
      </c>
      <c r="K655" s="79">
        <f t="shared" si="101"/>
        <v>47574.4</v>
      </c>
    </row>
    <row r="656" spans="1:11" ht="12.75">
      <c r="A656" s="41" t="str">
        <f aca="true" t="shared" si="106" ref="A656:A663">IF(ISERROR(MATCH(F656,Код_КВР,0)),"",INDIRECT(ADDRESS(MATCH(F656,Код_КВР,0)+1,2,,,"КВР")))</f>
        <v>Закупка товаров, работ и услуг для муниципальных нужд</v>
      </c>
      <c r="B656" s="88">
        <v>805</v>
      </c>
      <c r="C656" s="8" t="s">
        <v>216</v>
      </c>
      <c r="D656" s="8" t="s">
        <v>240</v>
      </c>
      <c r="E656" s="88" t="s">
        <v>489</v>
      </c>
      <c r="F656" s="88">
        <v>200</v>
      </c>
      <c r="G656" s="94">
        <f>G657</f>
        <v>7200</v>
      </c>
      <c r="H656" s="94">
        <f>H657</f>
        <v>0</v>
      </c>
      <c r="I656" s="94">
        <f t="shared" si="103"/>
        <v>7200</v>
      </c>
      <c r="J656" s="94">
        <f>J657</f>
        <v>0</v>
      </c>
      <c r="K656" s="79">
        <f t="shared" si="101"/>
        <v>7200</v>
      </c>
    </row>
    <row r="657" spans="1:11" ht="33">
      <c r="A657" s="41" t="str">
        <f ca="1" t="shared" si="106"/>
        <v>Иные закупки товаров, работ и услуг для обеспечения муниципальных нужд</v>
      </c>
      <c r="B657" s="88">
        <v>805</v>
      </c>
      <c r="C657" s="8" t="s">
        <v>216</v>
      </c>
      <c r="D657" s="8" t="s">
        <v>240</v>
      </c>
      <c r="E657" s="88" t="s">
        <v>489</v>
      </c>
      <c r="F657" s="88">
        <v>240</v>
      </c>
      <c r="G657" s="94">
        <f>G658</f>
        <v>7200</v>
      </c>
      <c r="H657" s="94">
        <f>H658</f>
        <v>0</v>
      </c>
      <c r="I657" s="94">
        <f t="shared" si="103"/>
        <v>7200</v>
      </c>
      <c r="J657" s="94">
        <f>J658</f>
        <v>0</v>
      </c>
      <c r="K657" s="79">
        <f t="shared" si="101"/>
        <v>7200</v>
      </c>
    </row>
    <row r="658" spans="1:11" ht="33">
      <c r="A658" s="41" t="str">
        <f ca="1" t="shared" si="106"/>
        <v xml:space="preserve">Прочая закупка товаров, работ и услуг для обеспечения муниципальных нужд         </v>
      </c>
      <c r="B658" s="88">
        <v>805</v>
      </c>
      <c r="C658" s="8" t="s">
        <v>216</v>
      </c>
      <c r="D658" s="8" t="s">
        <v>240</v>
      </c>
      <c r="E658" s="88" t="s">
        <v>489</v>
      </c>
      <c r="F658" s="88">
        <v>244</v>
      </c>
      <c r="G658" s="94">
        <v>7200</v>
      </c>
      <c r="H658" s="79"/>
      <c r="I658" s="94">
        <f t="shared" si="103"/>
        <v>7200</v>
      </c>
      <c r="J658" s="79"/>
      <c r="K658" s="79">
        <f t="shared" si="101"/>
        <v>7200</v>
      </c>
    </row>
    <row r="659" spans="1:11" ht="33">
      <c r="A659" s="41" t="str">
        <f ca="1" t="shared" si="106"/>
        <v>Предоставление субсидий бюджетным, автономным учреждениям и иным некоммерческим организациям</v>
      </c>
      <c r="B659" s="88">
        <v>805</v>
      </c>
      <c r="C659" s="8" t="s">
        <v>216</v>
      </c>
      <c r="D659" s="8" t="s">
        <v>240</v>
      </c>
      <c r="E659" s="88" t="s">
        <v>489</v>
      </c>
      <c r="F659" s="88">
        <v>600</v>
      </c>
      <c r="G659" s="94">
        <f>G660+G662</f>
        <v>40374.4</v>
      </c>
      <c r="H659" s="79"/>
      <c r="I659" s="94">
        <f t="shared" si="103"/>
        <v>40374.4</v>
      </c>
      <c r="J659" s="79"/>
      <c r="K659" s="79">
        <f t="shared" si="101"/>
        <v>40374.4</v>
      </c>
    </row>
    <row r="660" spans="1:11" ht="12.75">
      <c r="A660" s="41" t="str">
        <f ca="1" t="shared" si="106"/>
        <v>Субсидии бюджетным учреждениям</v>
      </c>
      <c r="B660" s="88">
        <v>805</v>
      </c>
      <c r="C660" s="8" t="s">
        <v>216</v>
      </c>
      <c r="D660" s="8" t="s">
        <v>240</v>
      </c>
      <c r="E660" s="88" t="s">
        <v>489</v>
      </c>
      <c r="F660" s="88">
        <v>610</v>
      </c>
      <c r="G660" s="94">
        <f>G661</f>
        <v>36781.3</v>
      </c>
      <c r="H660" s="94">
        <f>H661</f>
        <v>0</v>
      </c>
      <c r="I660" s="94">
        <f t="shared" si="103"/>
        <v>36781.3</v>
      </c>
      <c r="J660" s="94">
        <f>J661</f>
        <v>0</v>
      </c>
      <c r="K660" s="79">
        <f t="shared" si="101"/>
        <v>36781.3</v>
      </c>
    </row>
    <row r="661" spans="1:11" ht="12.75">
      <c r="A661" s="41" t="str">
        <f ca="1" t="shared" si="106"/>
        <v>Субсидии бюджетным учреждениям на иные цели</v>
      </c>
      <c r="B661" s="88">
        <v>805</v>
      </c>
      <c r="C661" s="8" t="s">
        <v>216</v>
      </c>
      <c r="D661" s="8" t="s">
        <v>240</v>
      </c>
      <c r="E661" s="88" t="s">
        <v>489</v>
      </c>
      <c r="F661" s="88">
        <v>612</v>
      </c>
      <c r="G661" s="94">
        <v>36781.3</v>
      </c>
      <c r="H661" s="79"/>
      <c r="I661" s="94">
        <f t="shared" si="103"/>
        <v>36781.3</v>
      </c>
      <c r="J661" s="79"/>
      <c r="K661" s="79">
        <f t="shared" si="101"/>
        <v>36781.3</v>
      </c>
    </row>
    <row r="662" spans="1:11" ht="12.75">
      <c r="A662" s="41" t="str">
        <f ca="1" t="shared" si="106"/>
        <v>Субсидии автономным учреждениям</v>
      </c>
      <c r="B662" s="88">
        <v>805</v>
      </c>
      <c r="C662" s="8" t="s">
        <v>216</v>
      </c>
      <c r="D662" s="8" t="s">
        <v>240</v>
      </c>
      <c r="E662" s="88" t="s">
        <v>489</v>
      </c>
      <c r="F662" s="88">
        <v>620</v>
      </c>
      <c r="G662" s="94">
        <f>G663</f>
        <v>3593.1</v>
      </c>
      <c r="H662" s="94">
        <f>H663</f>
        <v>0</v>
      </c>
      <c r="I662" s="94">
        <f t="shared" si="103"/>
        <v>3593.1</v>
      </c>
      <c r="J662" s="94">
        <f>J663</f>
        <v>0</v>
      </c>
      <c r="K662" s="79">
        <f t="shared" si="101"/>
        <v>3593.1</v>
      </c>
    </row>
    <row r="663" spans="1:11" ht="12.75">
      <c r="A663" s="41" t="str">
        <f ca="1" t="shared" si="106"/>
        <v>Субсидии автономным учреждениям на иные цели</v>
      </c>
      <c r="B663" s="88">
        <v>805</v>
      </c>
      <c r="C663" s="8" t="s">
        <v>216</v>
      </c>
      <c r="D663" s="8" t="s">
        <v>240</v>
      </c>
      <c r="E663" s="88" t="s">
        <v>489</v>
      </c>
      <c r="F663" s="88">
        <v>622</v>
      </c>
      <c r="G663" s="94">
        <v>3593.1</v>
      </c>
      <c r="H663" s="94"/>
      <c r="I663" s="94">
        <f t="shared" si="103"/>
        <v>3593.1</v>
      </c>
      <c r="J663" s="94"/>
      <c r="K663" s="79">
        <f t="shared" si="101"/>
        <v>3593.1</v>
      </c>
    </row>
    <row r="664" spans="1:11" ht="33">
      <c r="A664" s="41" t="str">
        <f ca="1">IF(ISERROR(MATCH(E664,Код_КЦСР,0)),"",INDIRECT(ADDRESS(MATCH(E664,Код_КЦСР,0)+1,2,,,"КЦСР")))</f>
        <v>Муниципальная программа «Охрана окружающей среды» на 2013-2022 годы</v>
      </c>
      <c r="B664" s="88">
        <v>805</v>
      </c>
      <c r="C664" s="8" t="s">
        <v>216</v>
      </c>
      <c r="D664" s="8" t="s">
        <v>240</v>
      </c>
      <c r="E664" s="88" t="s">
        <v>570</v>
      </c>
      <c r="F664" s="88"/>
      <c r="G664" s="94">
        <f>G665+G669</f>
        <v>495</v>
      </c>
      <c r="H664" s="94">
        <f>H665+H669</f>
        <v>0</v>
      </c>
      <c r="I664" s="94">
        <f t="shared" si="103"/>
        <v>495</v>
      </c>
      <c r="J664" s="94">
        <f>J665+J669</f>
        <v>0</v>
      </c>
      <c r="K664" s="79">
        <f t="shared" si="101"/>
        <v>495</v>
      </c>
    </row>
    <row r="665" spans="1:11" ht="33">
      <c r="A665" s="41" t="str">
        <f ca="1">IF(ISERROR(MATCH(E665,Код_КЦСР,0)),"",INDIRECT(ADDRESS(MATCH(E665,Код_КЦСР,0)+1,2,,,"КЦСР")))</f>
        <v>Организация мероприятий по экологическому образованию и воспитанию населения</v>
      </c>
      <c r="B665" s="88">
        <v>805</v>
      </c>
      <c r="C665" s="8" t="s">
        <v>216</v>
      </c>
      <c r="D665" s="8" t="s">
        <v>240</v>
      </c>
      <c r="E665" s="88" t="s">
        <v>574</v>
      </c>
      <c r="F665" s="88"/>
      <c r="G665" s="94">
        <f aca="true" t="shared" si="107" ref="G665:J667">G666</f>
        <v>465</v>
      </c>
      <c r="H665" s="94">
        <f t="shared" si="107"/>
        <v>0</v>
      </c>
      <c r="I665" s="94">
        <f t="shared" si="103"/>
        <v>465</v>
      </c>
      <c r="J665" s="94">
        <f t="shared" si="107"/>
        <v>0</v>
      </c>
      <c r="K665" s="79">
        <f t="shared" si="101"/>
        <v>465</v>
      </c>
    </row>
    <row r="666" spans="1:11" ht="33">
      <c r="A666" s="41" t="str">
        <f ca="1">IF(ISERROR(MATCH(F666,Код_КВР,0)),"",INDIRECT(ADDRESS(MATCH(F666,Код_КВР,0)+1,2,,,"КВР")))</f>
        <v>Предоставление субсидий бюджетным, автономным учреждениям и иным некоммерческим организациям</v>
      </c>
      <c r="B666" s="88">
        <v>805</v>
      </c>
      <c r="C666" s="8" t="s">
        <v>216</v>
      </c>
      <c r="D666" s="8" t="s">
        <v>240</v>
      </c>
      <c r="E666" s="88" t="s">
        <v>574</v>
      </c>
      <c r="F666" s="88">
        <v>600</v>
      </c>
      <c r="G666" s="94">
        <f t="shared" si="107"/>
        <v>465</v>
      </c>
      <c r="H666" s="94">
        <f t="shared" si="107"/>
        <v>0</v>
      </c>
      <c r="I666" s="94">
        <f t="shared" si="103"/>
        <v>465</v>
      </c>
      <c r="J666" s="94">
        <f t="shared" si="107"/>
        <v>0</v>
      </c>
      <c r="K666" s="79">
        <f t="shared" si="101"/>
        <v>465</v>
      </c>
    </row>
    <row r="667" spans="1:11" ht="12.75">
      <c r="A667" s="41" t="str">
        <f ca="1">IF(ISERROR(MATCH(F667,Код_КВР,0)),"",INDIRECT(ADDRESS(MATCH(F667,Код_КВР,0)+1,2,,,"КВР")))</f>
        <v>Субсидии бюджетным учреждениям</v>
      </c>
      <c r="B667" s="88">
        <v>805</v>
      </c>
      <c r="C667" s="8" t="s">
        <v>216</v>
      </c>
      <c r="D667" s="8" t="s">
        <v>240</v>
      </c>
      <c r="E667" s="88" t="s">
        <v>574</v>
      </c>
      <c r="F667" s="88">
        <v>610</v>
      </c>
      <c r="G667" s="94">
        <f t="shared" si="107"/>
        <v>465</v>
      </c>
      <c r="H667" s="94">
        <f t="shared" si="107"/>
        <v>0</v>
      </c>
      <c r="I667" s="94">
        <f t="shared" si="103"/>
        <v>465</v>
      </c>
      <c r="J667" s="94">
        <f t="shared" si="107"/>
        <v>0</v>
      </c>
      <c r="K667" s="79">
        <f t="shared" si="101"/>
        <v>465</v>
      </c>
    </row>
    <row r="668" spans="1:11" ht="12.75">
      <c r="A668" s="41" t="str">
        <f ca="1">IF(ISERROR(MATCH(F668,Код_КВР,0)),"",INDIRECT(ADDRESS(MATCH(F668,Код_КВР,0)+1,2,,,"КВР")))</f>
        <v>Субсидии бюджетным учреждениям на иные цели</v>
      </c>
      <c r="B668" s="88">
        <v>805</v>
      </c>
      <c r="C668" s="8" t="s">
        <v>216</v>
      </c>
      <c r="D668" s="8" t="s">
        <v>240</v>
      </c>
      <c r="E668" s="88" t="s">
        <v>574</v>
      </c>
      <c r="F668" s="88">
        <v>612</v>
      </c>
      <c r="G668" s="94">
        <v>465</v>
      </c>
      <c r="H668" s="79"/>
      <c r="I668" s="94">
        <f t="shared" si="103"/>
        <v>465</v>
      </c>
      <c r="J668" s="79"/>
      <c r="K668" s="79">
        <f t="shared" si="101"/>
        <v>465</v>
      </c>
    </row>
    <row r="669" spans="1:11" ht="12.75">
      <c r="A669" s="41" t="str">
        <f ca="1">IF(ISERROR(MATCH(E669,Код_КЦСР,0)),"",INDIRECT(ADDRESS(MATCH(E669,Код_КЦСР,0)+1,2,,,"КЦСР")))</f>
        <v>Оборудование основных помещений МБДОУ бактерицидными лампами</v>
      </c>
      <c r="B669" s="88">
        <v>805</v>
      </c>
      <c r="C669" s="8" t="s">
        <v>216</v>
      </c>
      <c r="D669" s="8" t="s">
        <v>240</v>
      </c>
      <c r="E669" s="88" t="s">
        <v>576</v>
      </c>
      <c r="F669" s="88"/>
      <c r="G669" s="94">
        <f aca="true" t="shared" si="108" ref="G669:J671">G670</f>
        <v>30</v>
      </c>
      <c r="H669" s="94">
        <f t="shared" si="108"/>
        <v>0</v>
      </c>
      <c r="I669" s="94">
        <f t="shared" si="103"/>
        <v>30</v>
      </c>
      <c r="J669" s="94">
        <f t="shared" si="108"/>
        <v>0</v>
      </c>
      <c r="K669" s="79">
        <f t="shared" si="101"/>
        <v>30</v>
      </c>
    </row>
    <row r="670" spans="1:11" ht="33">
      <c r="A670" s="41" t="str">
        <f ca="1">IF(ISERROR(MATCH(F670,Код_КВР,0)),"",INDIRECT(ADDRESS(MATCH(F670,Код_КВР,0)+1,2,,,"КВР")))</f>
        <v>Предоставление субсидий бюджетным, автономным учреждениям и иным некоммерческим организациям</v>
      </c>
      <c r="B670" s="88">
        <v>805</v>
      </c>
      <c r="C670" s="8" t="s">
        <v>216</v>
      </c>
      <c r="D670" s="8" t="s">
        <v>240</v>
      </c>
      <c r="E670" s="88" t="s">
        <v>576</v>
      </c>
      <c r="F670" s="88">
        <v>600</v>
      </c>
      <c r="G670" s="94">
        <f t="shared" si="108"/>
        <v>30</v>
      </c>
      <c r="H670" s="94">
        <f t="shared" si="108"/>
        <v>0</v>
      </c>
      <c r="I670" s="94">
        <f t="shared" si="103"/>
        <v>30</v>
      </c>
      <c r="J670" s="94">
        <f t="shared" si="108"/>
        <v>0</v>
      </c>
      <c r="K670" s="79">
        <f t="shared" si="101"/>
        <v>30</v>
      </c>
    </row>
    <row r="671" spans="1:11" ht="12.75">
      <c r="A671" s="41" t="str">
        <f ca="1">IF(ISERROR(MATCH(F671,Код_КВР,0)),"",INDIRECT(ADDRESS(MATCH(F671,Код_КВР,0)+1,2,,,"КВР")))</f>
        <v>Субсидии бюджетным учреждениям</v>
      </c>
      <c r="B671" s="88">
        <v>805</v>
      </c>
      <c r="C671" s="8" t="s">
        <v>216</v>
      </c>
      <c r="D671" s="8" t="s">
        <v>240</v>
      </c>
      <c r="E671" s="88" t="s">
        <v>576</v>
      </c>
      <c r="F671" s="88">
        <v>610</v>
      </c>
      <c r="G671" s="94">
        <f t="shared" si="108"/>
        <v>30</v>
      </c>
      <c r="H671" s="94">
        <f t="shared" si="108"/>
        <v>0</v>
      </c>
      <c r="I671" s="94">
        <f t="shared" si="103"/>
        <v>30</v>
      </c>
      <c r="J671" s="94">
        <f t="shared" si="108"/>
        <v>0</v>
      </c>
      <c r="K671" s="79">
        <f t="shared" si="101"/>
        <v>30</v>
      </c>
    </row>
    <row r="672" spans="1:11" ht="12.75">
      <c r="A672" s="41" t="str">
        <f ca="1">IF(ISERROR(MATCH(F672,Код_КВР,0)),"",INDIRECT(ADDRESS(MATCH(F672,Код_КВР,0)+1,2,,,"КВР")))</f>
        <v>Субсидии бюджетным учреждениям на иные цели</v>
      </c>
      <c r="B672" s="88">
        <v>805</v>
      </c>
      <c r="C672" s="8" t="s">
        <v>216</v>
      </c>
      <c r="D672" s="8" t="s">
        <v>240</v>
      </c>
      <c r="E672" s="88" t="s">
        <v>576</v>
      </c>
      <c r="F672" s="88">
        <v>612</v>
      </c>
      <c r="G672" s="94">
        <v>30</v>
      </c>
      <c r="H672" s="79"/>
      <c r="I672" s="94">
        <f t="shared" si="103"/>
        <v>30</v>
      </c>
      <c r="J672" s="79"/>
      <c r="K672" s="79">
        <f t="shared" si="101"/>
        <v>30</v>
      </c>
    </row>
    <row r="673" spans="1:11" ht="12.75">
      <c r="A673" s="41" t="str">
        <f ca="1">IF(ISERROR(MATCH(E673,Код_КЦСР,0)),"",INDIRECT(ADDRESS(MATCH(E673,Код_КЦСР,0)+1,2,,,"КЦСР")))</f>
        <v>Муниципальная программа «Здоровый город» на 2014-2022 годы</v>
      </c>
      <c r="B673" s="88">
        <v>805</v>
      </c>
      <c r="C673" s="8" t="s">
        <v>216</v>
      </c>
      <c r="D673" s="8" t="s">
        <v>240</v>
      </c>
      <c r="E673" s="88" t="s">
        <v>605</v>
      </c>
      <c r="F673" s="88"/>
      <c r="G673" s="94">
        <f>G674+G683</f>
        <v>480</v>
      </c>
      <c r="H673" s="79"/>
      <c r="I673" s="94">
        <f t="shared" si="103"/>
        <v>480</v>
      </c>
      <c r="J673" s="79"/>
      <c r="K673" s="79">
        <f t="shared" si="101"/>
        <v>480</v>
      </c>
    </row>
    <row r="674" spans="1:11" ht="12.75">
      <c r="A674" s="41" t="str">
        <f ca="1">IF(ISERROR(MATCH(E674,Код_КЦСР,0)),"",INDIRECT(ADDRESS(MATCH(E674,Код_КЦСР,0)+1,2,,,"КЦСР")))</f>
        <v>Сохранение и укрепление здоровья детей и подростков</v>
      </c>
      <c r="B674" s="88">
        <v>805</v>
      </c>
      <c r="C674" s="8" t="s">
        <v>216</v>
      </c>
      <c r="D674" s="8" t="s">
        <v>240</v>
      </c>
      <c r="E674" s="88" t="s">
        <v>608</v>
      </c>
      <c r="F674" s="88"/>
      <c r="G674" s="94">
        <f>G675+G678</f>
        <v>480</v>
      </c>
      <c r="H674" s="94">
        <f>H675+H678</f>
        <v>0</v>
      </c>
      <c r="I674" s="94">
        <f t="shared" si="103"/>
        <v>480</v>
      </c>
      <c r="J674" s="94">
        <f>J675+J678</f>
        <v>0</v>
      </c>
      <c r="K674" s="79">
        <f t="shared" si="101"/>
        <v>480</v>
      </c>
    </row>
    <row r="675" spans="1:11" ht="12.75" hidden="1">
      <c r="A675" s="41" t="str">
        <f aca="true" t="shared" si="109" ref="A675:A682">IF(ISERROR(MATCH(F675,Код_КВР,0)),"",INDIRECT(ADDRESS(MATCH(F675,Код_КВР,0)+1,2,,,"КВР")))</f>
        <v>Закупка товаров, работ и услуг для муниципальных нужд</v>
      </c>
      <c r="B675" s="88">
        <v>805</v>
      </c>
      <c r="C675" s="8" t="s">
        <v>216</v>
      </c>
      <c r="D675" s="8" t="s">
        <v>240</v>
      </c>
      <c r="E675" s="88" t="s">
        <v>608</v>
      </c>
      <c r="F675" s="88">
        <v>200</v>
      </c>
      <c r="G675" s="94">
        <f>G676</f>
        <v>0</v>
      </c>
      <c r="H675" s="94">
        <f>H676</f>
        <v>0</v>
      </c>
      <c r="I675" s="94">
        <f t="shared" si="103"/>
        <v>0</v>
      </c>
      <c r="J675" s="94">
        <f>J676</f>
        <v>0</v>
      </c>
      <c r="K675" s="79">
        <f t="shared" si="101"/>
        <v>0</v>
      </c>
    </row>
    <row r="676" spans="1:11" ht="33" hidden="1">
      <c r="A676" s="41" t="str">
        <f ca="1" t="shared" si="109"/>
        <v>Иные закупки товаров, работ и услуг для обеспечения муниципальных нужд</v>
      </c>
      <c r="B676" s="88">
        <v>805</v>
      </c>
      <c r="C676" s="8" t="s">
        <v>216</v>
      </c>
      <c r="D676" s="8" t="s">
        <v>240</v>
      </c>
      <c r="E676" s="88" t="s">
        <v>608</v>
      </c>
      <c r="F676" s="88">
        <v>240</v>
      </c>
      <c r="G676" s="94">
        <f>G677</f>
        <v>0</v>
      </c>
      <c r="H676" s="94">
        <f>H677</f>
        <v>0</v>
      </c>
      <c r="I676" s="94">
        <f t="shared" si="103"/>
        <v>0</v>
      </c>
      <c r="J676" s="94">
        <f>J677</f>
        <v>0</v>
      </c>
      <c r="K676" s="79">
        <f t="shared" si="101"/>
        <v>0</v>
      </c>
    </row>
    <row r="677" spans="1:11" ht="33" hidden="1">
      <c r="A677" s="41" t="str">
        <f ca="1" t="shared" si="109"/>
        <v xml:space="preserve">Прочая закупка товаров, работ и услуг для обеспечения муниципальных нужд         </v>
      </c>
      <c r="B677" s="88">
        <v>805</v>
      </c>
      <c r="C677" s="8" t="s">
        <v>216</v>
      </c>
      <c r="D677" s="8" t="s">
        <v>240</v>
      </c>
      <c r="E677" s="88" t="s">
        <v>608</v>
      </c>
      <c r="F677" s="88">
        <v>244</v>
      </c>
      <c r="G677" s="94"/>
      <c r="H677" s="94"/>
      <c r="I677" s="94">
        <f t="shared" si="103"/>
        <v>0</v>
      </c>
      <c r="J677" s="94"/>
      <c r="K677" s="79">
        <f t="shared" si="101"/>
        <v>0</v>
      </c>
    </row>
    <row r="678" spans="1:11" ht="33">
      <c r="A678" s="41" t="str">
        <f ca="1" t="shared" si="109"/>
        <v>Предоставление субсидий бюджетным, автономным учреждениям и иным некоммерческим организациям</v>
      </c>
      <c r="B678" s="88">
        <v>805</v>
      </c>
      <c r="C678" s="8" t="s">
        <v>216</v>
      </c>
      <c r="D678" s="8" t="s">
        <v>240</v>
      </c>
      <c r="E678" s="88" t="s">
        <v>608</v>
      </c>
      <c r="F678" s="88">
        <v>600</v>
      </c>
      <c r="G678" s="94">
        <f>G679+G681</f>
        <v>480</v>
      </c>
      <c r="H678" s="94">
        <f>H679+H681</f>
        <v>0</v>
      </c>
      <c r="I678" s="94">
        <f t="shared" si="103"/>
        <v>480</v>
      </c>
      <c r="J678" s="94">
        <f>J679+J681</f>
        <v>0</v>
      </c>
      <c r="K678" s="79">
        <f t="shared" si="101"/>
        <v>480</v>
      </c>
    </row>
    <row r="679" spans="1:11" ht="12.75">
      <c r="A679" s="41" t="str">
        <f ca="1" t="shared" si="109"/>
        <v>Субсидии бюджетным учреждениям</v>
      </c>
      <c r="B679" s="88">
        <v>805</v>
      </c>
      <c r="C679" s="8" t="s">
        <v>216</v>
      </c>
      <c r="D679" s="8" t="s">
        <v>240</v>
      </c>
      <c r="E679" s="88" t="s">
        <v>608</v>
      </c>
      <c r="F679" s="88">
        <v>610</v>
      </c>
      <c r="G679" s="94">
        <f>G680</f>
        <v>463.4</v>
      </c>
      <c r="H679" s="94">
        <f>H680</f>
        <v>0</v>
      </c>
      <c r="I679" s="94">
        <f t="shared" si="103"/>
        <v>463.4</v>
      </c>
      <c r="J679" s="94">
        <f>J680</f>
        <v>0</v>
      </c>
      <c r="K679" s="79">
        <f t="shared" si="101"/>
        <v>463.4</v>
      </c>
    </row>
    <row r="680" spans="1:11" ht="12.75">
      <c r="A680" s="41" t="str">
        <f ca="1" t="shared" si="109"/>
        <v>Субсидии бюджетным учреждениям на иные цели</v>
      </c>
      <c r="B680" s="88">
        <v>805</v>
      </c>
      <c r="C680" s="8" t="s">
        <v>216</v>
      </c>
      <c r="D680" s="8" t="s">
        <v>240</v>
      </c>
      <c r="E680" s="88" t="s">
        <v>608</v>
      </c>
      <c r="F680" s="88">
        <v>612</v>
      </c>
      <c r="G680" s="94">
        <v>463.4</v>
      </c>
      <c r="H680" s="79"/>
      <c r="I680" s="94">
        <f t="shared" si="103"/>
        <v>463.4</v>
      </c>
      <c r="J680" s="79"/>
      <c r="K680" s="79">
        <f t="shared" si="101"/>
        <v>463.4</v>
      </c>
    </row>
    <row r="681" spans="1:11" ht="12.75">
      <c r="A681" s="41" t="str">
        <f ca="1" t="shared" si="109"/>
        <v>Субсидии автономным учреждениям</v>
      </c>
      <c r="B681" s="88">
        <v>805</v>
      </c>
      <c r="C681" s="8" t="s">
        <v>216</v>
      </c>
      <c r="D681" s="8" t="s">
        <v>240</v>
      </c>
      <c r="E681" s="88" t="s">
        <v>608</v>
      </c>
      <c r="F681" s="88">
        <v>620</v>
      </c>
      <c r="G681" s="94">
        <f>G682</f>
        <v>16.6</v>
      </c>
      <c r="H681" s="94">
        <f>H682</f>
        <v>0</v>
      </c>
      <c r="I681" s="94">
        <f t="shared" si="103"/>
        <v>16.6</v>
      </c>
      <c r="J681" s="94">
        <f>J682</f>
        <v>0</v>
      </c>
      <c r="K681" s="79">
        <f t="shared" si="101"/>
        <v>16.6</v>
      </c>
    </row>
    <row r="682" spans="1:11" ht="12.75">
      <c r="A682" s="41" t="str">
        <f ca="1" t="shared" si="109"/>
        <v>Субсидии автономным учреждениям на иные цели</v>
      </c>
      <c r="B682" s="88">
        <v>805</v>
      </c>
      <c r="C682" s="8" t="s">
        <v>216</v>
      </c>
      <c r="D682" s="8" t="s">
        <v>240</v>
      </c>
      <c r="E682" s="88" t="s">
        <v>608</v>
      </c>
      <c r="F682" s="88">
        <v>622</v>
      </c>
      <c r="G682" s="94">
        <v>16.6</v>
      </c>
      <c r="H682" s="79"/>
      <c r="I682" s="94">
        <f t="shared" si="103"/>
        <v>16.6</v>
      </c>
      <c r="J682" s="79"/>
      <c r="K682" s="79">
        <f t="shared" si="101"/>
        <v>16.6</v>
      </c>
    </row>
    <row r="683" spans="1:11" ht="12.75" hidden="1">
      <c r="A683" s="41" t="str">
        <f ca="1">IF(ISERROR(MATCH(E683,Код_КЦСР,0)),"",INDIRECT(ADDRESS(MATCH(E683,Код_КЦСР,0)+1,2,,,"КЦСР")))</f>
        <v>Пропаганда здорового образа жизни</v>
      </c>
      <c r="B683" s="88">
        <v>805</v>
      </c>
      <c r="C683" s="8" t="s">
        <v>216</v>
      </c>
      <c r="D683" s="8" t="s">
        <v>240</v>
      </c>
      <c r="E683" s="88" t="s">
        <v>610</v>
      </c>
      <c r="F683" s="88"/>
      <c r="G683" s="94">
        <f>G684</f>
        <v>0</v>
      </c>
      <c r="H683" s="79"/>
      <c r="I683" s="94">
        <f t="shared" si="103"/>
        <v>0</v>
      </c>
      <c r="J683" s="79"/>
      <c r="K683" s="79">
        <f t="shared" si="101"/>
        <v>0</v>
      </c>
    </row>
    <row r="684" spans="1:11" ht="12.75" hidden="1">
      <c r="A684" s="41" t="str">
        <f ca="1">IF(ISERROR(MATCH(F684,Код_КВР,0)),"",INDIRECT(ADDRESS(MATCH(F684,Код_КВР,0)+1,2,,,"КВР")))</f>
        <v>Закупка товаров, работ и услуг для муниципальных нужд</v>
      </c>
      <c r="B684" s="88">
        <v>805</v>
      </c>
      <c r="C684" s="8" t="s">
        <v>216</v>
      </c>
      <c r="D684" s="8" t="s">
        <v>240</v>
      </c>
      <c r="E684" s="88" t="s">
        <v>610</v>
      </c>
      <c r="F684" s="88">
        <v>200</v>
      </c>
      <c r="G684" s="94">
        <f>G685</f>
        <v>0</v>
      </c>
      <c r="H684" s="79"/>
      <c r="I684" s="94">
        <f t="shared" si="103"/>
        <v>0</v>
      </c>
      <c r="J684" s="79"/>
      <c r="K684" s="79">
        <f t="shared" si="101"/>
        <v>0</v>
      </c>
    </row>
    <row r="685" spans="1:11" ht="33" hidden="1">
      <c r="A685" s="41" t="str">
        <f ca="1">IF(ISERROR(MATCH(F685,Код_КВР,0)),"",INDIRECT(ADDRESS(MATCH(F685,Код_КВР,0)+1,2,,,"КВР")))</f>
        <v>Иные закупки товаров, работ и услуг для обеспечения муниципальных нужд</v>
      </c>
      <c r="B685" s="88">
        <v>805</v>
      </c>
      <c r="C685" s="8" t="s">
        <v>216</v>
      </c>
      <c r="D685" s="8" t="s">
        <v>240</v>
      </c>
      <c r="E685" s="88" t="s">
        <v>610</v>
      </c>
      <c r="F685" s="88">
        <v>240</v>
      </c>
      <c r="G685" s="94">
        <f>G686</f>
        <v>0</v>
      </c>
      <c r="H685" s="79"/>
      <c r="I685" s="94">
        <f t="shared" si="103"/>
        <v>0</v>
      </c>
      <c r="J685" s="79"/>
      <c r="K685" s="79">
        <f t="shared" si="101"/>
        <v>0</v>
      </c>
    </row>
    <row r="686" spans="1:11" ht="33" hidden="1">
      <c r="A686" s="41" t="str">
        <f ca="1">IF(ISERROR(MATCH(F686,Код_КВР,0)),"",INDIRECT(ADDRESS(MATCH(F686,Код_КВР,0)+1,2,,,"КВР")))</f>
        <v xml:space="preserve">Прочая закупка товаров, работ и услуг для обеспечения муниципальных нужд         </v>
      </c>
      <c r="B686" s="88">
        <v>805</v>
      </c>
      <c r="C686" s="8" t="s">
        <v>216</v>
      </c>
      <c r="D686" s="8" t="s">
        <v>240</v>
      </c>
      <c r="E686" s="88" t="s">
        <v>610</v>
      </c>
      <c r="F686" s="88">
        <v>244</v>
      </c>
      <c r="G686" s="94"/>
      <c r="H686" s="79"/>
      <c r="I686" s="94">
        <f t="shared" si="103"/>
        <v>0</v>
      </c>
      <c r="J686" s="79"/>
      <c r="K686" s="79">
        <f t="shared" si="101"/>
        <v>0</v>
      </c>
    </row>
    <row r="687" spans="1:11" ht="33">
      <c r="A687" s="41" t="str">
        <f ca="1">IF(ISERROR(MATCH(E687,Код_КЦСР,0)),"",INDIRECT(ADDRESS(MATCH(E687,Код_КЦСР,0)+1,2,,,"КЦСР")))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687" s="88">
        <v>805</v>
      </c>
      <c r="C687" s="8" t="s">
        <v>216</v>
      </c>
      <c r="D687" s="8" t="s">
        <v>240</v>
      </c>
      <c r="E687" s="88" t="s">
        <v>90</v>
      </c>
      <c r="F687" s="88"/>
      <c r="G687" s="94">
        <f>G688</f>
        <v>3673.6</v>
      </c>
      <c r="H687" s="94">
        <f>H688</f>
        <v>0</v>
      </c>
      <c r="I687" s="94">
        <f t="shared" si="103"/>
        <v>3673.6</v>
      </c>
      <c r="J687" s="94">
        <f>J688</f>
        <v>0</v>
      </c>
      <c r="K687" s="79">
        <f aca="true" t="shared" si="110" ref="K687:K754">I687+J687</f>
        <v>3673.6</v>
      </c>
    </row>
    <row r="688" spans="1:11" ht="12.75">
      <c r="A688" s="41" t="str">
        <f ca="1">IF(ISERROR(MATCH(E688,Код_КЦСР,0)),"",INDIRECT(ADDRESS(MATCH(E688,Код_КЦСР,0)+1,2,,,"КЦСР")))</f>
        <v>Обеспечение пожарной безопасности муниципальных учреждений города</v>
      </c>
      <c r="B688" s="88">
        <v>805</v>
      </c>
      <c r="C688" s="8" t="s">
        <v>216</v>
      </c>
      <c r="D688" s="8" t="s">
        <v>240</v>
      </c>
      <c r="E688" s="88" t="s">
        <v>92</v>
      </c>
      <c r="F688" s="88"/>
      <c r="G688" s="94">
        <f>G689+G696</f>
        <v>3673.6</v>
      </c>
      <c r="H688" s="94">
        <f>H689+H696</f>
        <v>0</v>
      </c>
      <c r="I688" s="94">
        <f t="shared" si="103"/>
        <v>3673.6</v>
      </c>
      <c r="J688" s="94">
        <f>J689+J696</f>
        <v>0</v>
      </c>
      <c r="K688" s="79">
        <f t="shared" si="110"/>
        <v>3673.6</v>
      </c>
    </row>
    <row r="689" spans="1:11" ht="49.5">
      <c r="A689" s="41" t="str">
        <f ca="1">IF(ISERROR(MATCH(E689,Код_КЦСР,0)),"",INDIRECT(ADDRESS(MATCH(E689,Код_КЦСР,0)+1,2,,,"КЦСР")))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689" s="88">
        <v>805</v>
      </c>
      <c r="C689" s="8" t="s">
        <v>216</v>
      </c>
      <c r="D689" s="8" t="s">
        <v>240</v>
      </c>
      <c r="E689" s="88" t="s">
        <v>94</v>
      </c>
      <c r="F689" s="88"/>
      <c r="G689" s="94">
        <f>G690+G693</f>
        <v>481</v>
      </c>
      <c r="H689" s="94">
        <f>H690+H693</f>
        <v>0</v>
      </c>
      <c r="I689" s="94">
        <f t="shared" si="103"/>
        <v>481</v>
      </c>
      <c r="J689" s="94">
        <f>J690+J693</f>
        <v>0</v>
      </c>
      <c r="K689" s="79">
        <f t="shared" si="110"/>
        <v>481</v>
      </c>
    </row>
    <row r="690" spans="1:11" ht="12.75" hidden="1">
      <c r="A690" s="41" t="str">
        <f aca="true" t="shared" si="111" ref="A690:A695">IF(ISERROR(MATCH(F690,Код_КВР,0)),"",INDIRECT(ADDRESS(MATCH(F690,Код_КВР,0)+1,2,,,"КВР")))</f>
        <v>Закупка товаров, работ и услуг для муниципальных нужд</v>
      </c>
      <c r="B690" s="88">
        <v>805</v>
      </c>
      <c r="C690" s="8" t="s">
        <v>216</v>
      </c>
      <c r="D690" s="8" t="s">
        <v>240</v>
      </c>
      <c r="E690" s="88" t="s">
        <v>94</v>
      </c>
      <c r="F690" s="88">
        <v>200</v>
      </c>
      <c r="G690" s="94">
        <f>G691</f>
        <v>0</v>
      </c>
      <c r="H690" s="94">
        <f>H691</f>
        <v>0</v>
      </c>
      <c r="I690" s="94">
        <f t="shared" si="103"/>
        <v>0</v>
      </c>
      <c r="J690" s="94">
        <f>J691</f>
        <v>0</v>
      </c>
      <c r="K690" s="79">
        <f t="shared" si="110"/>
        <v>0</v>
      </c>
    </row>
    <row r="691" spans="1:11" ht="33" hidden="1">
      <c r="A691" s="41" t="str">
        <f ca="1" t="shared" si="111"/>
        <v>Иные закупки товаров, работ и услуг для обеспечения муниципальных нужд</v>
      </c>
      <c r="B691" s="88">
        <v>805</v>
      </c>
      <c r="C691" s="8" t="s">
        <v>216</v>
      </c>
      <c r="D691" s="8" t="s">
        <v>240</v>
      </c>
      <c r="E691" s="88" t="s">
        <v>94</v>
      </c>
      <c r="F691" s="88">
        <v>240</v>
      </c>
      <c r="G691" s="94">
        <f>G692</f>
        <v>0</v>
      </c>
      <c r="H691" s="94">
        <f>H692</f>
        <v>0</v>
      </c>
      <c r="I691" s="94">
        <f t="shared" si="103"/>
        <v>0</v>
      </c>
      <c r="J691" s="94">
        <f>J692</f>
        <v>0</v>
      </c>
      <c r="K691" s="79">
        <f t="shared" si="110"/>
        <v>0</v>
      </c>
    </row>
    <row r="692" spans="1:11" ht="33" hidden="1">
      <c r="A692" s="41" t="str">
        <f ca="1" t="shared" si="111"/>
        <v xml:space="preserve">Прочая закупка товаров, работ и услуг для обеспечения муниципальных нужд         </v>
      </c>
      <c r="B692" s="88">
        <v>805</v>
      </c>
      <c r="C692" s="8" t="s">
        <v>216</v>
      </c>
      <c r="D692" s="8" t="s">
        <v>240</v>
      </c>
      <c r="E692" s="88" t="s">
        <v>94</v>
      </c>
      <c r="F692" s="88">
        <v>244</v>
      </c>
      <c r="G692" s="94"/>
      <c r="H692" s="94"/>
      <c r="I692" s="94">
        <f t="shared" si="103"/>
        <v>0</v>
      </c>
      <c r="J692" s="94"/>
      <c r="K692" s="79">
        <f t="shared" si="110"/>
        <v>0</v>
      </c>
    </row>
    <row r="693" spans="1:11" ht="33">
      <c r="A693" s="41" t="str">
        <f ca="1" t="shared" si="111"/>
        <v>Предоставление субсидий бюджетным, автономным учреждениям и иным некоммерческим организациям</v>
      </c>
      <c r="B693" s="88">
        <v>805</v>
      </c>
      <c r="C693" s="8" t="s">
        <v>216</v>
      </c>
      <c r="D693" s="8" t="s">
        <v>240</v>
      </c>
      <c r="E693" s="88" t="s">
        <v>94</v>
      </c>
      <c r="F693" s="88">
        <v>600</v>
      </c>
      <c r="G693" s="94">
        <f>G694</f>
        <v>481</v>
      </c>
      <c r="H693" s="94">
        <f>H694</f>
        <v>0</v>
      </c>
      <c r="I693" s="94">
        <f t="shared" si="103"/>
        <v>481</v>
      </c>
      <c r="J693" s="94">
        <f>J694</f>
        <v>0</v>
      </c>
      <c r="K693" s="79">
        <f t="shared" si="110"/>
        <v>481</v>
      </c>
    </row>
    <row r="694" spans="1:11" ht="12.75">
      <c r="A694" s="41" t="str">
        <f ca="1" t="shared" si="111"/>
        <v>Субсидии бюджетным учреждениям</v>
      </c>
      <c r="B694" s="88">
        <v>805</v>
      </c>
      <c r="C694" s="8" t="s">
        <v>216</v>
      </c>
      <c r="D694" s="8" t="s">
        <v>240</v>
      </c>
      <c r="E694" s="88" t="s">
        <v>94</v>
      </c>
      <c r="F694" s="88">
        <v>610</v>
      </c>
      <c r="G694" s="94">
        <f>G695</f>
        <v>481</v>
      </c>
      <c r="H694" s="94">
        <f>H695</f>
        <v>0</v>
      </c>
      <c r="I694" s="94">
        <f t="shared" si="103"/>
        <v>481</v>
      </c>
      <c r="J694" s="94">
        <f>J695</f>
        <v>0</v>
      </c>
      <c r="K694" s="79">
        <f t="shared" si="110"/>
        <v>481</v>
      </c>
    </row>
    <row r="695" spans="1:11" ht="12.75">
      <c r="A695" s="41" t="str">
        <f ca="1" t="shared" si="111"/>
        <v>Субсидии бюджетным учреждениям на иные цели</v>
      </c>
      <c r="B695" s="88">
        <v>805</v>
      </c>
      <c r="C695" s="8" t="s">
        <v>216</v>
      </c>
      <c r="D695" s="8" t="s">
        <v>240</v>
      </c>
      <c r="E695" s="88" t="s">
        <v>94</v>
      </c>
      <c r="F695" s="88">
        <v>612</v>
      </c>
      <c r="G695" s="94">
        <v>481</v>
      </c>
      <c r="H695" s="79"/>
      <c r="I695" s="94">
        <f t="shared" si="103"/>
        <v>481</v>
      </c>
      <c r="J695" s="79"/>
      <c r="K695" s="79">
        <f t="shared" si="110"/>
        <v>481</v>
      </c>
    </row>
    <row r="696" spans="1:11" ht="12.75">
      <c r="A696" s="41" t="str">
        <f ca="1">IF(ISERROR(MATCH(E696,Код_КЦСР,0)),"",INDIRECT(ADDRESS(MATCH(E696,Код_КЦСР,0)+1,2,,,"КЦСР")))</f>
        <v>Ремонт и оборудование эвакуационных путей  зданий</v>
      </c>
      <c r="B696" s="88">
        <v>805</v>
      </c>
      <c r="C696" s="8" t="s">
        <v>216</v>
      </c>
      <c r="D696" s="8" t="s">
        <v>240</v>
      </c>
      <c r="E696" s="88" t="s">
        <v>98</v>
      </c>
      <c r="F696" s="88"/>
      <c r="G696" s="94">
        <f>G697</f>
        <v>3192.6</v>
      </c>
      <c r="H696" s="79"/>
      <c r="I696" s="94">
        <f t="shared" si="103"/>
        <v>3192.6</v>
      </c>
      <c r="J696" s="79"/>
      <c r="K696" s="79">
        <f t="shared" si="110"/>
        <v>3192.6</v>
      </c>
    </row>
    <row r="697" spans="1:11" ht="33">
      <c r="A697" s="41" t="str">
        <f ca="1">IF(ISERROR(MATCH(F697,Код_КВР,0)),"",INDIRECT(ADDRESS(MATCH(F697,Код_КВР,0)+1,2,,,"КВР")))</f>
        <v>Предоставление субсидий бюджетным, автономным учреждениям и иным некоммерческим организациям</v>
      </c>
      <c r="B697" s="88">
        <v>805</v>
      </c>
      <c r="C697" s="8" t="s">
        <v>216</v>
      </c>
      <c r="D697" s="8" t="s">
        <v>240</v>
      </c>
      <c r="E697" s="88" t="s">
        <v>98</v>
      </c>
      <c r="F697" s="88">
        <v>600</v>
      </c>
      <c r="G697" s="94">
        <f>G698</f>
        <v>3192.6</v>
      </c>
      <c r="H697" s="94">
        <f>H698</f>
        <v>0</v>
      </c>
      <c r="I697" s="94">
        <f t="shared" si="103"/>
        <v>3192.6</v>
      </c>
      <c r="J697" s="94">
        <f>J698</f>
        <v>0</v>
      </c>
      <c r="K697" s="79">
        <f t="shared" si="110"/>
        <v>3192.6</v>
      </c>
    </row>
    <row r="698" spans="1:11" ht="12.75">
      <c r="A698" s="41" t="str">
        <f ca="1">IF(ISERROR(MATCH(F698,Код_КВР,0)),"",INDIRECT(ADDRESS(MATCH(F698,Код_КВР,0)+1,2,,,"КВР")))</f>
        <v>Субсидии бюджетным учреждениям</v>
      </c>
      <c r="B698" s="88">
        <v>805</v>
      </c>
      <c r="C698" s="8" t="s">
        <v>216</v>
      </c>
      <c r="D698" s="8" t="s">
        <v>240</v>
      </c>
      <c r="E698" s="88" t="s">
        <v>98</v>
      </c>
      <c r="F698" s="88">
        <v>610</v>
      </c>
      <c r="G698" s="94">
        <f>G699</f>
        <v>3192.6</v>
      </c>
      <c r="H698" s="94">
        <f>H699</f>
        <v>0</v>
      </c>
      <c r="I698" s="94">
        <f t="shared" si="103"/>
        <v>3192.6</v>
      </c>
      <c r="J698" s="94">
        <f>J699</f>
        <v>0</v>
      </c>
      <c r="K698" s="79">
        <f t="shared" si="110"/>
        <v>3192.6</v>
      </c>
    </row>
    <row r="699" spans="1:11" ht="12.75">
      <c r="A699" s="41" t="str">
        <f ca="1">IF(ISERROR(MATCH(F699,Код_КВР,0)),"",INDIRECT(ADDRESS(MATCH(F699,Код_КВР,0)+1,2,,,"КВР")))</f>
        <v>Субсидии бюджетным учреждениям на иные цели</v>
      </c>
      <c r="B699" s="88">
        <v>805</v>
      </c>
      <c r="C699" s="8" t="s">
        <v>216</v>
      </c>
      <c r="D699" s="8" t="s">
        <v>240</v>
      </c>
      <c r="E699" s="88" t="s">
        <v>98</v>
      </c>
      <c r="F699" s="88">
        <v>612</v>
      </c>
      <c r="G699" s="94">
        <v>3192.6</v>
      </c>
      <c r="H699" s="79"/>
      <c r="I699" s="94">
        <f t="shared" si="103"/>
        <v>3192.6</v>
      </c>
      <c r="J699" s="79"/>
      <c r="K699" s="79">
        <f t="shared" si="110"/>
        <v>3192.6</v>
      </c>
    </row>
    <row r="700" spans="1:11" ht="33">
      <c r="A700" s="41" t="str">
        <f ca="1">IF(ISERROR(MATCH(E700,Код_КЦСР,0)),"",INDIRECT(ADDRESS(MATCH(E700,Код_КЦСР,0)+1,2,,,"КЦСР")))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700" s="88">
        <v>805</v>
      </c>
      <c r="C700" s="8" t="s">
        <v>216</v>
      </c>
      <c r="D700" s="8" t="s">
        <v>240</v>
      </c>
      <c r="E700" s="88" t="s">
        <v>171</v>
      </c>
      <c r="F700" s="88"/>
      <c r="G700" s="94">
        <f aca="true" t="shared" si="112" ref="G700:J704">G701</f>
        <v>30</v>
      </c>
      <c r="H700" s="94">
        <f t="shared" si="112"/>
        <v>0</v>
      </c>
      <c r="I700" s="94">
        <f t="shared" si="103"/>
        <v>30</v>
      </c>
      <c r="J700" s="94">
        <f t="shared" si="112"/>
        <v>0</v>
      </c>
      <c r="K700" s="79">
        <f t="shared" si="110"/>
        <v>30</v>
      </c>
    </row>
    <row r="701" spans="1:11" ht="12.75">
      <c r="A701" s="41" t="str">
        <f ca="1">IF(ISERROR(MATCH(E701,Код_КЦСР,0)),"",INDIRECT(ADDRESS(MATCH(E701,Код_КЦСР,0)+1,2,,,"КЦСР")))</f>
        <v>Повышение безопасности дорожного движения в городе Череповце</v>
      </c>
      <c r="B701" s="88">
        <v>805</v>
      </c>
      <c r="C701" s="8" t="s">
        <v>216</v>
      </c>
      <c r="D701" s="8" t="s">
        <v>240</v>
      </c>
      <c r="E701" s="88" t="s">
        <v>177</v>
      </c>
      <c r="F701" s="88"/>
      <c r="G701" s="94">
        <f t="shared" si="112"/>
        <v>30</v>
      </c>
      <c r="H701" s="94">
        <f t="shared" si="112"/>
        <v>0</v>
      </c>
      <c r="I701" s="94">
        <f t="shared" si="103"/>
        <v>30</v>
      </c>
      <c r="J701" s="94">
        <f t="shared" si="112"/>
        <v>0</v>
      </c>
      <c r="K701" s="79">
        <f t="shared" si="110"/>
        <v>30</v>
      </c>
    </row>
    <row r="702" spans="1:11" ht="49.5">
      <c r="A702" s="41" t="str">
        <f ca="1">IF(ISERROR(MATCH(E702,Код_КЦСР,0)),"",INDIRECT(ADDRESS(MATCH(E702,Код_КЦСР,0)+1,2,,,"КЦСР")))</f>
        <v>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</v>
      </c>
      <c r="B702" s="88">
        <v>805</v>
      </c>
      <c r="C702" s="8" t="s">
        <v>216</v>
      </c>
      <c r="D702" s="8" t="s">
        <v>240</v>
      </c>
      <c r="E702" s="88" t="s">
        <v>179</v>
      </c>
      <c r="F702" s="88"/>
      <c r="G702" s="94">
        <f t="shared" si="112"/>
        <v>30</v>
      </c>
      <c r="H702" s="94">
        <f t="shared" si="112"/>
        <v>0</v>
      </c>
      <c r="I702" s="94">
        <f aca="true" t="shared" si="113" ref="I702:I769">G702+H702</f>
        <v>30</v>
      </c>
      <c r="J702" s="94">
        <f t="shared" si="112"/>
        <v>0</v>
      </c>
      <c r="K702" s="79">
        <f t="shared" si="110"/>
        <v>30</v>
      </c>
    </row>
    <row r="703" spans="1:11" ht="33">
      <c r="A703" s="41" t="str">
        <f ca="1">IF(ISERROR(MATCH(F703,Код_КВР,0)),"",INDIRECT(ADDRESS(MATCH(F703,Код_КВР,0)+1,2,,,"КВР")))</f>
        <v>Предоставление субсидий бюджетным, автономным учреждениям и иным некоммерческим организациям</v>
      </c>
      <c r="B703" s="88">
        <v>805</v>
      </c>
      <c r="C703" s="8" t="s">
        <v>216</v>
      </c>
      <c r="D703" s="8" t="s">
        <v>240</v>
      </c>
      <c r="E703" s="88" t="s">
        <v>179</v>
      </c>
      <c r="F703" s="88">
        <v>600</v>
      </c>
      <c r="G703" s="94">
        <f t="shared" si="112"/>
        <v>30</v>
      </c>
      <c r="H703" s="94">
        <f t="shared" si="112"/>
        <v>0</v>
      </c>
      <c r="I703" s="94">
        <f t="shared" si="113"/>
        <v>30</v>
      </c>
      <c r="J703" s="94">
        <f t="shared" si="112"/>
        <v>0</v>
      </c>
      <c r="K703" s="79">
        <f t="shared" si="110"/>
        <v>30</v>
      </c>
    </row>
    <row r="704" spans="1:11" ht="12.75">
      <c r="A704" s="41" t="str">
        <f ca="1">IF(ISERROR(MATCH(F704,Код_КВР,0)),"",INDIRECT(ADDRESS(MATCH(F704,Код_КВР,0)+1,2,,,"КВР")))</f>
        <v>Субсидии бюджетным учреждениям</v>
      </c>
      <c r="B704" s="88">
        <v>805</v>
      </c>
      <c r="C704" s="8" t="s">
        <v>216</v>
      </c>
      <c r="D704" s="8" t="s">
        <v>240</v>
      </c>
      <c r="E704" s="88" t="s">
        <v>179</v>
      </c>
      <c r="F704" s="88">
        <v>610</v>
      </c>
      <c r="G704" s="94">
        <f t="shared" si="112"/>
        <v>30</v>
      </c>
      <c r="H704" s="94">
        <f t="shared" si="112"/>
        <v>0</v>
      </c>
      <c r="I704" s="94">
        <f t="shared" si="113"/>
        <v>30</v>
      </c>
      <c r="J704" s="94">
        <f t="shared" si="112"/>
        <v>0</v>
      </c>
      <c r="K704" s="79">
        <f t="shared" si="110"/>
        <v>30</v>
      </c>
    </row>
    <row r="705" spans="1:11" ht="12.75">
      <c r="A705" s="41" t="str">
        <f ca="1">IF(ISERROR(MATCH(F705,Код_КВР,0)),"",INDIRECT(ADDRESS(MATCH(F705,Код_КВР,0)+1,2,,,"КВР")))</f>
        <v>Субсидии бюджетным учреждениям на иные цели</v>
      </c>
      <c r="B705" s="88">
        <v>805</v>
      </c>
      <c r="C705" s="8" t="s">
        <v>216</v>
      </c>
      <c r="D705" s="8" t="s">
        <v>240</v>
      </c>
      <c r="E705" s="88" t="s">
        <v>179</v>
      </c>
      <c r="F705" s="88">
        <v>612</v>
      </c>
      <c r="G705" s="94">
        <v>30</v>
      </c>
      <c r="H705" s="79"/>
      <c r="I705" s="94">
        <f t="shared" si="113"/>
        <v>30</v>
      </c>
      <c r="J705" s="79"/>
      <c r="K705" s="79">
        <f t="shared" si="110"/>
        <v>30</v>
      </c>
    </row>
    <row r="706" spans="1:11" ht="33">
      <c r="A706" s="41" t="str">
        <f ca="1">IF(ISERROR(MATCH(E706,Код_КЦСР,0)),"",INDIRECT(ADDRESS(MATCH(E706,Код_КЦСР,0)+1,2,,,"КЦСР")))</f>
        <v>Непрограммные направления деятельности органов местного самоуправления</v>
      </c>
      <c r="B706" s="88">
        <v>805</v>
      </c>
      <c r="C706" s="8" t="s">
        <v>216</v>
      </c>
      <c r="D706" s="8" t="s">
        <v>240</v>
      </c>
      <c r="E706" s="88" t="s">
        <v>323</v>
      </c>
      <c r="F706" s="88"/>
      <c r="G706" s="94">
        <f>G707</f>
        <v>27790.399999999998</v>
      </c>
      <c r="H706" s="94">
        <f>H707</f>
        <v>0</v>
      </c>
      <c r="I706" s="94">
        <f t="shared" si="113"/>
        <v>27790.399999999998</v>
      </c>
      <c r="J706" s="94">
        <f>J707</f>
        <v>1458.3</v>
      </c>
      <c r="K706" s="79">
        <f t="shared" si="110"/>
        <v>29248.699999999997</v>
      </c>
    </row>
    <row r="707" spans="1:11" ht="12.75">
      <c r="A707" s="41" t="str">
        <f ca="1">IF(ISERROR(MATCH(E707,Код_КЦСР,0)),"",INDIRECT(ADDRESS(MATCH(E707,Код_КЦСР,0)+1,2,,,"КЦСР")))</f>
        <v>Расходы, не включенные в муниципальные программы города Череповца</v>
      </c>
      <c r="B707" s="88">
        <v>805</v>
      </c>
      <c r="C707" s="8" t="s">
        <v>216</v>
      </c>
      <c r="D707" s="8" t="s">
        <v>240</v>
      </c>
      <c r="E707" s="88" t="s">
        <v>325</v>
      </c>
      <c r="F707" s="88"/>
      <c r="G707" s="94">
        <f>G708+G719</f>
        <v>27790.399999999998</v>
      </c>
      <c r="H707" s="94">
        <f>H708+H719</f>
        <v>0</v>
      </c>
      <c r="I707" s="94">
        <f t="shared" si="113"/>
        <v>27790.399999999998</v>
      </c>
      <c r="J707" s="94">
        <f>J708+J719+J715</f>
        <v>1458.3</v>
      </c>
      <c r="K707" s="79">
        <f t="shared" si="110"/>
        <v>29248.699999999997</v>
      </c>
    </row>
    <row r="708" spans="1:11" ht="33">
      <c r="A708" s="41" t="str">
        <f ca="1">IF(ISERROR(MATCH(E708,Код_КЦСР,0)),"",INDIRECT(ADDRESS(MATCH(E708,Код_КЦСР,0)+1,2,,,"КЦСР")))</f>
        <v>Руководство и управление в сфере установленных функций органов местного самоуправления</v>
      </c>
      <c r="B708" s="88">
        <v>805</v>
      </c>
      <c r="C708" s="8" t="s">
        <v>216</v>
      </c>
      <c r="D708" s="8" t="s">
        <v>240</v>
      </c>
      <c r="E708" s="88" t="s">
        <v>327</v>
      </c>
      <c r="F708" s="88"/>
      <c r="G708" s="94">
        <f>G709</f>
        <v>20820.6</v>
      </c>
      <c r="H708" s="94">
        <f>H709</f>
        <v>0</v>
      </c>
      <c r="I708" s="94">
        <f t="shared" si="113"/>
        <v>20820.6</v>
      </c>
      <c r="J708" s="94">
        <f>J709</f>
        <v>0</v>
      </c>
      <c r="K708" s="79">
        <f t="shared" si="110"/>
        <v>20820.6</v>
      </c>
    </row>
    <row r="709" spans="1:11" ht="12.75">
      <c r="A709" s="41" t="str">
        <f ca="1">IF(ISERROR(MATCH(E709,Код_КЦСР,0)),"",INDIRECT(ADDRESS(MATCH(E709,Код_КЦСР,0)+1,2,,,"КЦСР")))</f>
        <v>Центральный аппарат</v>
      </c>
      <c r="B709" s="88">
        <v>805</v>
      </c>
      <c r="C709" s="8" t="s">
        <v>216</v>
      </c>
      <c r="D709" s="8" t="s">
        <v>240</v>
      </c>
      <c r="E709" s="88" t="s">
        <v>330</v>
      </c>
      <c r="F709" s="88"/>
      <c r="G709" s="94">
        <f>G710+G712</f>
        <v>20820.6</v>
      </c>
      <c r="H709" s="94">
        <f>H710+H712</f>
        <v>0</v>
      </c>
      <c r="I709" s="94">
        <f t="shared" si="113"/>
        <v>20820.6</v>
      </c>
      <c r="J709" s="94">
        <f>J710+J712</f>
        <v>0</v>
      </c>
      <c r="K709" s="79">
        <f t="shared" si="110"/>
        <v>20820.6</v>
      </c>
    </row>
    <row r="710" spans="1:11" ht="33">
      <c r="A710" s="41" t="str">
        <f ca="1">IF(ISERROR(MATCH(F710,Код_КВР,0)),"",INDIRECT(ADDRESS(MATCH(F710,Код_КВР,0)+1,2,,,"КВР")))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10" s="88">
        <v>805</v>
      </c>
      <c r="C710" s="8" t="s">
        <v>216</v>
      </c>
      <c r="D710" s="8" t="s">
        <v>240</v>
      </c>
      <c r="E710" s="88" t="s">
        <v>330</v>
      </c>
      <c r="F710" s="88">
        <v>100</v>
      </c>
      <c r="G710" s="94">
        <f>G711</f>
        <v>20763</v>
      </c>
      <c r="H710" s="94">
        <f>H711</f>
        <v>0</v>
      </c>
      <c r="I710" s="94">
        <f t="shared" si="113"/>
        <v>20763</v>
      </c>
      <c r="J710" s="94">
        <f>J711</f>
        <v>0</v>
      </c>
      <c r="K710" s="79">
        <f t="shared" si="110"/>
        <v>20763</v>
      </c>
    </row>
    <row r="711" spans="1:11" ht="12.75">
      <c r="A711" s="41" t="str">
        <f ca="1">IF(ISERROR(MATCH(F711,Код_КВР,0)),"",INDIRECT(ADDRESS(MATCH(F711,Код_КВР,0)+1,2,,,"КВР")))</f>
        <v>Расходы на выплаты персоналу муниципальных органов</v>
      </c>
      <c r="B711" s="88">
        <v>805</v>
      </c>
      <c r="C711" s="8" t="s">
        <v>216</v>
      </c>
      <c r="D711" s="8" t="s">
        <v>240</v>
      </c>
      <c r="E711" s="88" t="s">
        <v>330</v>
      </c>
      <c r="F711" s="88">
        <v>120</v>
      </c>
      <c r="G711" s="94">
        <v>20763</v>
      </c>
      <c r="H711" s="79"/>
      <c r="I711" s="94">
        <f t="shared" si="113"/>
        <v>20763</v>
      </c>
      <c r="J711" s="79"/>
      <c r="K711" s="79">
        <f t="shared" si="110"/>
        <v>20763</v>
      </c>
    </row>
    <row r="712" spans="1:11" ht="12.75">
      <c r="A712" s="41" t="str">
        <f ca="1">IF(ISERROR(MATCH(F712,Код_КВР,0)),"",INDIRECT(ADDRESS(MATCH(F712,Код_КВР,0)+1,2,,,"КВР")))</f>
        <v>Закупка товаров, работ и услуг для муниципальных нужд</v>
      </c>
      <c r="B712" s="88">
        <v>805</v>
      </c>
      <c r="C712" s="8" t="s">
        <v>216</v>
      </c>
      <c r="D712" s="8" t="s">
        <v>240</v>
      </c>
      <c r="E712" s="88" t="s">
        <v>330</v>
      </c>
      <c r="F712" s="88">
        <v>200</v>
      </c>
      <c r="G712" s="94">
        <f>G713</f>
        <v>57.6</v>
      </c>
      <c r="H712" s="79"/>
      <c r="I712" s="94">
        <f t="shared" si="113"/>
        <v>57.6</v>
      </c>
      <c r="J712" s="79"/>
      <c r="K712" s="79">
        <f t="shared" si="110"/>
        <v>57.6</v>
      </c>
    </row>
    <row r="713" spans="1:11" ht="33">
      <c r="A713" s="41" t="str">
        <f ca="1">IF(ISERROR(MATCH(F713,Код_КВР,0)),"",INDIRECT(ADDRESS(MATCH(F713,Код_КВР,0)+1,2,,,"КВР")))</f>
        <v>Иные закупки товаров, работ и услуг для обеспечения муниципальных нужд</v>
      </c>
      <c r="B713" s="88">
        <v>805</v>
      </c>
      <c r="C713" s="8" t="s">
        <v>216</v>
      </c>
      <c r="D713" s="8" t="s">
        <v>240</v>
      </c>
      <c r="E713" s="88" t="s">
        <v>330</v>
      </c>
      <c r="F713" s="88">
        <v>240</v>
      </c>
      <c r="G713" s="94">
        <f>G714</f>
        <v>57.6</v>
      </c>
      <c r="H713" s="94">
        <f>H714</f>
        <v>0</v>
      </c>
      <c r="I713" s="94">
        <f t="shared" si="113"/>
        <v>57.6</v>
      </c>
      <c r="J713" s="94">
        <f>J714</f>
        <v>0</v>
      </c>
      <c r="K713" s="79">
        <f t="shared" si="110"/>
        <v>57.6</v>
      </c>
    </row>
    <row r="714" spans="1:11" ht="33">
      <c r="A714" s="41" t="str">
        <f ca="1">IF(ISERROR(MATCH(F714,Код_КВР,0)),"",INDIRECT(ADDRESS(MATCH(F714,Код_КВР,0)+1,2,,,"КВР")))</f>
        <v xml:space="preserve">Прочая закупка товаров, работ и услуг для обеспечения муниципальных нужд         </v>
      </c>
      <c r="B714" s="88">
        <v>805</v>
      </c>
      <c r="C714" s="8" t="s">
        <v>216</v>
      </c>
      <c r="D714" s="8" t="s">
        <v>240</v>
      </c>
      <c r="E714" s="88" t="s">
        <v>330</v>
      </c>
      <c r="F714" s="88">
        <v>244</v>
      </c>
      <c r="G714" s="94">
        <v>57.6</v>
      </c>
      <c r="H714" s="94"/>
      <c r="I714" s="94">
        <f t="shared" si="113"/>
        <v>57.6</v>
      </c>
      <c r="J714" s="94"/>
      <c r="K714" s="79">
        <f t="shared" si="110"/>
        <v>57.6</v>
      </c>
    </row>
    <row r="715" spans="1:11" ht="12.75">
      <c r="A715" s="41" t="str">
        <f ca="1">IF(ISERROR(MATCH(E715,Код_КЦСР,0)),"",INDIRECT(ADDRESS(MATCH(E715,Код_КЦСР,0)+1,2,,,"КЦСР")))</f>
        <v>Кредиторская задолженность, сложившаяся по итогам 2013 года</v>
      </c>
      <c r="B715" s="88">
        <v>805</v>
      </c>
      <c r="C715" s="8" t="s">
        <v>216</v>
      </c>
      <c r="D715" s="8" t="s">
        <v>240</v>
      </c>
      <c r="E715" s="88" t="s">
        <v>395</v>
      </c>
      <c r="F715" s="88"/>
      <c r="G715" s="94"/>
      <c r="H715" s="94"/>
      <c r="I715" s="94"/>
      <c r="J715" s="94">
        <f>J716</f>
        <v>1458.3</v>
      </c>
      <c r="K715" s="79">
        <f t="shared" si="110"/>
        <v>1458.3</v>
      </c>
    </row>
    <row r="716" spans="1:11" ht="33">
      <c r="A716" s="41" t="str">
        <f ca="1">IF(ISERROR(MATCH(F716,Код_КВР,0)),"",INDIRECT(ADDRESS(MATCH(F716,Код_КВР,0)+1,2,,,"КВР")))</f>
        <v>Предоставление субсидий бюджетным, автономным учреждениям и иным некоммерческим организациям</v>
      </c>
      <c r="B716" s="88">
        <v>805</v>
      </c>
      <c r="C716" s="8" t="s">
        <v>216</v>
      </c>
      <c r="D716" s="8" t="s">
        <v>240</v>
      </c>
      <c r="E716" s="88" t="s">
        <v>395</v>
      </c>
      <c r="F716" s="88">
        <v>600</v>
      </c>
      <c r="G716" s="94"/>
      <c r="H716" s="94"/>
      <c r="I716" s="94"/>
      <c r="J716" s="94">
        <f>J717</f>
        <v>1458.3</v>
      </c>
      <c r="K716" s="79">
        <f t="shared" si="110"/>
        <v>1458.3</v>
      </c>
    </row>
    <row r="717" spans="1:11" ht="12.75">
      <c r="A717" s="41" t="str">
        <f ca="1">IF(ISERROR(MATCH(F717,Код_КВР,0)),"",INDIRECT(ADDRESS(MATCH(F717,Код_КВР,0)+1,2,,,"КВР")))</f>
        <v>Субсидии бюджетным учреждениям</v>
      </c>
      <c r="B717" s="88">
        <v>805</v>
      </c>
      <c r="C717" s="8" t="s">
        <v>216</v>
      </c>
      <c r="D717" s="8" t="s">
        <v>240</v>
      </c>
      <c r="E717" s="88" t="s">
        <v>395</v>
      </c>
      <c r="F717" s="88">
        <v>610</v>
      </c>
      <c r="G717" s="94"/>
      <c r="H717" s="94"/>
      <c r="I717" s="94"/>
      <c r="J717" s="94">
        <f>J718</f>
        <v>1458.3</v>
      </c>
      <c r="K717" s="79">
        <f t="shared" si="110"/>
        <v>1458.3</v>
      </c>
    </row>
    <row r="718" spans="1:11" ht="12.75">
      <c r="A718" s="41" t="str">
        <f ca="1">IF(ISERROR(MATCH(F718,Код_КВР,0)),"",INDIRECT(ADDRESS(MATCH(F718,Код_КВР,0)+1,2,,,"КВР")))</f>
        <v>Субсидии бюджетным учреждениям на иные цели</v>
      </c>
      <c r="B718" s="88">
        <v>805</v>
      </c>
      <c r="C718" s="8" t="s">
        <v>216</v>
      </c>
      <c r="D718" s="8" t="s">
        <v>240</v>
      </c>
      <c r="E718" s="88" t="s">
        <v>395</v>
      </c>
      <c r="F718" s="88">
        <v>612</v>
      </c>
      <c r="G718" s="94"/>
      <c r="H718" s="94"/>
      <c r="I718" s="94"/>
      <c r="J718" s="94">
        <v>1458.3</v>
      </c>
      <c r="K718" s="79">
        <f t="shared" si="110"/>
        <v>1458.3</v>
      </c>
    </row>
    <row r="719" spans="1:11" ht="115.5">
      <c r="A719" s="41" t="str">
        <f ca="1">IF(ISERROR(MATCH(E719,Код_КЦСР,0)),"",INDIRECT(ADDRESS(MATCH(E719,Код_КЦСР,0)+1,2,,,"КЦСР")))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719" s="88">
        <v>805</v>
      </c>
      <c r="C719" s="8" t="s">
        <v>216</v>
      </c>
      <c r="D719" s="8" t="s">
        <v>240</v>
      </c>
      <c r="E719" s="88" t="s">
        <v>414</v>
      </c>
      <c r="F719" s="88"/>
      <c r="G719" s="94">
        <f>G720+G722</f>
        <v>6969.8</v>
      </c>
      <c r="H719" s="94">
        <f>H720+H722</f>
        <v>0</v>
      </c>
      <c r="I719" s="94">
        <f t="shared" si="113"/>
        <v>6969.8</v>
      </c>
      <c r="J719" s="94">
        <f>J720+J722</f>
        <v>0</v>
      </c>
      <c r="K719" s="79">
        <f t="shared" si="110"/>
        <v>6969.8</v>
      </c>
    </row>
    <row r="720" spans="1:11" ht="33">
      <c r="A720" s="41" t="str">
        <f ca="1">IF(ISERROR(MATCH(F720,Код_КВР,0)),"",INDIRECT(ADDRESS(MATCH(F720,Код_КВР,0)+1,2,,,"КВР")))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20" s="88">
        <v>805</v>
      </c>
      <c r="C720" s="8" t="s">
        <v>216</v>
      </c>
      <c r="D720" s="8" t="s">
        <v>240</v>
      </c>
      <c r="E720" s="88" t="s">
        <v>414</v>
      </c>
      <c r="F720" s="88">
        <v>100</v>
      </c>
      <c r="G720" s="94">
        <f>G721</f>
        <v>6501.2</v>
      </c>
      <c r="H720" s="94">
        <f>H721</f>
        <v>0</v>
      </c>
      <c r="I720" s="94">
        <f t="shared" si="113"/>
        <v>6501.2</v>
      </c>
      <c r="J720" s="94">
        <f>J721</f>
        <v>0</v>
      </c>
      <c r="K720" s="79">
        <f t="shared" si="110"/>
        <v>6501.2</v>
      </c>
    </row>
    <row r="721" spans="1:11" ht="12.75">
      <c r="A721" s="41" t="str">
        <f ca="1">IF(ISERROR(MATCH(F721,Код_КВР,0)),"",INDIRECT(ADDRESS(MATCH(F721,Код_КВР,0)+1,2,,,"КВР")))</f>
        <v>Расходы на выплаты персоналу муниципальных органов</v>
      </c>
      <c r="B721" s="88">
        <v>805</v>
      </c>
      <c r="C721" s="8" t="s">
        <v>216</v>
      </c>
      <c r="D721" s="8" t="s">
        <v>240</v>
      </c>
      <c r="E721" s="88" t="s">
        <v>414</v>
      </c>
      <c r="F721" s="88">
        <v>120</v>
      </c>
      <c r="G721" s="94">
        <v>6501.2</v>
      </c>
      <c r="H721" s="94"/>
      <c r="I721" s="94">
        <f t="shared" si="113"/>
        <v>6501.2</v>
      </c>
      <c r="J721" s="94"/>
      <c r="K721" s="79">
        <f t="shared" si="110"/>
        <v>6501.2</v>
      </c>
    </row>
    <row r="722" spans="1:11" ht="12.75">
      <c r="A722" s="41" t="str">
        <f ca="1">IF(ISERROR(MATCH(F722,Код_КВР,0)),"",INDIRECT(ADDRESS(MATCH(F722,Код_КВР,0)+1,2,,,"КВР")))</f>
        <v>Закупка товаров, работ и услуг для муниципальных нужд</v>
      </c>
      <c r="B722" s="88">
        <v>805</v>
      </c>
      <c r="C722" s="8" t="s">
        <v>216</v>
      </c>
      <c r="D722" s="8" t="s">
        <v>240</v>
      </c>
      <c r="E722" s="88" t="s">
        <v>414</v>
      </c>
      <c r="F722" s="88">
        <v>200</v>
      </c>
      <c r="G722" s="94">
        <f>G723</f>
        <v>468.6</v>
      </c>
      <c r="H722" s="94">
        <f>H723</f>
        <v>0</v>
      </c>
      <c r="I722" s="94">
        <f t="shared" si="113"/>
        <v>468.6</v>
      </c>
      <c r="J722" s="94">
        <f>J723</f>
        <v>0</v>
      </c>
      <c r="K722" s="79">
        <f t="shared" si="110"/>
        <v>468.6</v>
      </c>
    </row>
    <row r="723" spans="1:11" ht="33">
      <c r="A723" s="41" t="str">
        <f ca="1">IF(ISERROR(MATCH(F723,Код_КВР,0)),"",INDIRECT(ADDRESS(MATCH(F723,Код_КВР,0)+1,2,,,"КВР")))</f>
        <v>Иные закупки товаров, работ и услуг для обеспечения муниципальных нужд</v>
      </c>
      <c r="B723" s="88">
        <v>805</v>
      </c>
      <c r="C723" s="8" t="s">
        <v>216</v>
      </c>
      <c r="D723" s="8" t="s">
        <v>240</v>
      </c>
      <c r="E723" s="88" t="s">
        <v>414</v>
      </c>
      <c r="F723" s="88">
        <v>240</v>
      </c>
      <c r="G723" s="94">
        <f>G724</f>
        <v>468.6</v>
      </c>
      <c r="H723" s="94">
        <f>H724</f>
        <v>0</v>
      </c>
      <c r="I723" s="94">
        <f t="shared" si="113"/>
        <v>468.6</v>
      </c>
      <c r="J723" s="94">
        <f>J724</f>
        <v>0</v>
      </c>
      <c r="K723" s="79">
        <f t="shared" si="110"/>
        <v>468.6</v>
      </c>
    </row>
    <row r="724" spans="1:11" ht="33">
      <c r="A724" s="41" t="str">
        <f ca="1">IF(ISERROR(MATCH(F724,Код_КВР,0)),"",INDIRECT(ADDRESS(MATCH(F724,Код_КВР,0)+1,2,,,"КВР")))</f>
        <v xml:space="preserve">Прочая закупка товаров, работ и услуг для обеспечения муниципальных нужд         </v>
      </c>
      <c r="B724" s="88">
        <v>805</v>
      </c>
      <c r="C724" s="8" t="s">
        <v>216</v>
      </c>
      <c r="D724" s="8" t="s">
        <v>240</v>
      </c>
      <c r="E724" s="88" t="s">
        <v>414</v>
      </c>
      <c r="F724" s="88">
        <v>244</v>
      </c>
      <c r="G724" s="94">
        <v>468.6</v>
      </c>
      <c r="H724" s="79"/>
      <c r="I724" s="94">
        <f t="shared" si="113"/>
        <v>468.6</v>
      </c>
      <c r="J724" s="79"/>
      <c r="K724" s="79">
        <f t="shared" si="110"/>
        <v>468.6</v>
      </c>
    </row>
    <row r="725" spans="1:11" ht="12.75">
      <c r="A725" s="41" t="str">
        <f ca="1">IF(ISERROR(MATCH(C725,Код_Раздел,0)),"",INDIRECT(ADDRESS(MATCH(C725,Код_Раздел,0)+1,2,,,"Раздел")))</f>
        <v>Социальная политика</v>
      </c>
      <c r="B725" s="88">
        <v>805</v>
      </c>
      <c r="C725" s="8" t="s">
        <v>209</v>
      </c>
      <c r="D725" s="8"/>
      <c r="E725" s="88"/>
      <c r="F725" s="88"/>
      <c r="G725" s="94">
        <f>G726+G745</f>
        <v>154405.10000000003</v>
      </c>
      <c r="H725" s="94">
        <f>H726+H745</f>
        <v>0</v>
      </c>
      <c r="I725" s="94">
        <f t="shared" si="113"/>
        <v>154405.10000000003</v>
      </c>
      <c r="J725" s="94">
        <f>J726+J745</f>
        <v>0</v>
      </c>
      <c r="K725" s="79">
        <f t="shared" si="110"/>
        <v>154405.10000000003</v>
      </c>
    </row>
    <row r="726" spans="1:11" ht="12.75">
      <c r="A726" s="10" t="s">
        <v>200</v>
      </c>
      <c r="B726" s="88">
        <v>805</v>
      </c>
      <c r="C726" s="8" t="s">
        <v>209</v>
      </c>
      <c r="D726" s="8" t="s">
        <v>236</v>
      </c>
      <c r="E726" s="88"/>
      <c r="F726" s="88"/>
      <c r="G726" s="94">
        <f>G727</f>
        <v>22087.2</v>
      </c>
      <c r="H726" s="94">
        <f>H727</f>
        <v>0</v>
      </c>
      <c r="I726" s="94">
        <f t="shared" si="113"/>
        <v>22087.2</v>
      </c>
      <c r="J726" s="94">
        <f>J727</f>
        <v>0</v>
      </c>
      <c r="K726" s="79">
        <f t="shared" si="110"/>
        <v>22087.2</v>
      </c>
    </row>
    <row r="727" spans="1:11" ht="12.75">
      <c r="A727" s="41" t="str">
        <f ca="1">IF(ISERROR(MATCH(E727,Код_КЦСР,0)),"",INDIRECT(ADDRESS(MATCH(E727,Код_КЦСР,0)+1,2,,,"КЦСР")))</f>
        <v>Муниципальная программа «Развитие образования» на 2013-2022 годы</v>
      </c>
      <c r="B727" s="88">
        <v>805</v>
      </c>
      <c r="C727" s="8" t="s">
        <v>209</v>
      </c>
      <c r="D727" s="8" t="s">
        <v>236</v>
      </c>
      <c r="E727" s="88" t="s">
        <v>292</v>
      </c>
      <c r="F727" s="88"/>
      <c r="G727" s="94">
        <f>G728+G733+G739</f>
        <v>22087.2</v>
      </c>
      <c r="H727" s="94">
        <f>H728+H733+H739</f>
        <v>0</v>
      </c>
      <c r="I727" s="94">
        <f t="shared" si="113"/>
        <v>22087.2</v>
      </c>
      <c r="J727" s="94">
        <f>J728+J733+J739</f>
        <v>0</v>
      </c>
      <c r="K727" s="79">
        <f t="shared" si="110"/>
        <v>22087.2</v>
      </c>
    </row>
    <row r="728" spans="1:11" ht="12.75">
      <c r="A728" s="41" t="str">
        <f ca="1">IF(ISERROR(MATCH(E728,Код_КЦСР,0)),"",INDIRECT(ADDRESS(MATCH(E728,Код_КЦСР,0)+1,2,,,"КЦСР")))</f>
        <v>Общее образование</v>
      </c>
      <c r="B728" s="88">
        <v>805</v>
      </c>
      <c r="C728" s="8" t="s">
        <v>209</v>
      </c>
      <c r="D728" s="8" t="s">
        <v>236</v>
      </c>
      <c r="E728" s="88" t="s">
        <v>302</v>
      </c>
      <c r="F728" s="88"/>
      <c r="G728" s="94">
        <f aca="true" t="shared" si="114" ref="G728:J731">G729</f>
        <v>6276.3</v>
      </c>
      <c r="H728" s="94">
        <f t="shared" si="114"/>
        <v>0</v>
      </c>
      <c r="I728" s="94">
        <f t="shared" si="113"/>
        <v>6276.3</v>
      </c>
      <c r="J728" s="94">
        <f t="shared" si="114"/>
        <v>0</v>
      </c>
      <c r="K728" s="79">
        <f t="shared" si="110"/>
        <v>6276.3</v>
      </c>
    </row>
    <row r="729" spans="1:11" ht="115.5">
      <c r="A729" s="41" t="str">
        <f ca="1">IF(ISERROR(MATCH(E729,Код_КЦСР,0)),"",INDIRECT(ADDRESS(MATCH(E729,Код_КЦСР,0)+1,2,,,"КЦСР")))</f>
        <v>Социальная поддержка детей, обучающихся в муниципальных общеобразовательных учреждениях,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 и на приобретение комплекта одежды для посещения школьных занятий, спортивной формы для занятий физической культурой за счет субвенций из областного бюджета</v>
      </c>
      <c r="B729" s="88">
        <v>805</v>
      </c>
      <c r="C729" s="8" t="s">
        <v>209</v>
      </c>
      <c r="D729" s="8" t="s">
        <v>236</v>
      </c>
      <c r="E729" s="88" t="s">
        <v>459</v>
      </c>
      <c r="F729" s="88"/>
      <c r="G729" s="94">
        <f t="shared" si="114"/>
        <v>6276.3</v>
      </c>
      <c r="H729" s="94">
        <f t="shared" si="114"/>
        <v>0</v>
      </c>
      <c r="I729" s="94">
        <f t="shared" si="113"/>
        <v>6276.3</v>
      </c>
      <c r="J729" s="94">
        <f t="shared" si="114"/>
        <v>0</v>
      </c>
      <c r="K729" s="79">
        <f t="shared" si="110"/>
        <v>6276.3</v>
      </c>
    </row>
    <row r="730" spans="1:11" ht="12.75">
      <c r="A730" s="41" t="str">
        <f ca="1">IF(ISERROR(MATCH(F730,Код_КВР,0)),"",INDIRECT(ADDRESS(MATCH(F730,Код_КВР,0)+1,2,,,"КВР")))</f>
        <v>Социальное обеспечение и иные выплаты населению</v>
      </c>
      <c r="B730" s="88">
        <v>805</v>
      </c>
      <c r="C730" s="8" t="s">
        <v>209</v>
      </c>
      <c r="D730" s="8" t="s">
        <v>236</v>
      </c>
      <c r="E730" s="88" t="s">
        <v>459</v>
      </c>
      <c r="F730" s="88">
        <v>300</v>
      </c>
      <c r="G730" s="94">
        <f t="shared" si="114"/>
        <v>6276.3</v>
      </c>
      <c r="H730" s="94">
        <f t="shared" si="114"/>
        <v>0</v>
      </c>
      <c r="I730" s="94">
        <f t="shared" si="113"/>
        <v>6276.3</v>
      </c>
      <c r="J730" s="94">
        <f t="shared" si="114"/>
        <v>0</v>
      </c>
      <c r="K730" s="79">
        <f t="shared" si="110"/>
        <v>6276.3</v>
      </c>
    </row>
    <row r="731" spans="1:11" ht="33">
      <c r="A731" s="41" t="str">
        <f ca="1">IF(ISERROR(MATCH(F731,Код_КВР,0)),"",INDIRECT(ADDRESS(MATCH(F731,Код_КВР,0)+1,2,,,"КВР")))</f>
        <v>Социальные выплаты гражданам, кроме публичных нормативных социальных выплат</v>
      </c>
      <c r="B731" s="88">
        <v>805</v>
      </c>
      <c r="C731" s="8" t="s">
        <v>209</v>
      </c>
      <c r="D731" s="8" t="s">
        <v>236</v>
      </c>
      <c r="E731" s="88" t="s">
        <v>459</v>
      </c>
      <c r="F731" s="88">
        <v>320</v>
      </c>
      <c r="G731" s="94">
        <f t="shared" si="114"/>
        <v>6276.3</v>
      </c>
      <c r="H731" s="94">
        <f t="shared" si="114"/>
        <v>0</v>
      </c>
      <c r="I731" s="94">
        <f t="shared" si="113"/>
        <v>6276.3</v>
      </c>
      <c r="J731" s="94">
        <f t="shared" si="114"/>
        <v>0</v>
      </c>
      <c r="K731" s="79">
        <f t="shared" si="110"/>
        <v>6276.3</v>
      </c>
    </row>
    <row r="732" spans="1:11" ht="33">
      <c r="A732" s="41" t="str">
        <f ca="1">IF(ISERROR(MATCH(F732,Код_КВР,0)),"",INDIRECT(ADDRESS(MATCH(F732,Код_КВР,0)+1,2,,,"КВР")))</f>
        <v>Пособия, компенсации и иные социальные выплаты гражданам, кроме публичных нормативных обязательств</v>
      </c>
      <c r="B732" s="88">
        <v>805</v>
      </c>
      <c r="C732" s="8" t="s">
        <v>209</v>
      </c>
      <c r="D732" s="8" t="s">
        <v>236</v>
      </c>
      <c r="E732" s="88" t="s">
        <v>459</v>
      </c>
      <c r="F732" s="88">
        <v>321</v>
      </c>
      <c r="G732" s="94">
        <v>6276.3</v>
      </c>
      <c r="H732" s="79"/>
      <c r="I732" s="94">
        <f t="shared" si="113"/>
        <v>6276.3</v>
      </c>
      <c r="J732" s="79"/>
      <c r="K732" s="79">
        <f t="shared" si="110"/>
        <v>6276.3</v>
      </c>
    </row>
    <row r="733" spans="1:11" ht="12.75">
      <c r="A733" s="41" t="str">
        <f ca="1">IF(ISERROR(MATCH(E733,Код_КЦСР,0)),"",INDIRECT(ADDRESS(MATCH(E733,Код_КЦСР,0)+1,2,,,"КЦСР")))</f>
        <v>Кадровое обеспечение муниципальной системы образования</v>
      </c>
      <c r="B733" s="88">
        <v>805</v>
      </c>
      <c r="C733" s="8" t="s">
        <v>209</v>
      </c>
      <c r="D733" s="8" t="s">
        <v>236</v>
      </c>
      <c r="E733" s="88" t="s">
        <v>313</v>
      </c>
      <c r="F733" s="88"/>
      <c r="G733" s="94">
        <f aca="true" t="shared" si="115" ref="G733:J737">G734</f>
        <v>11634.9</v>
      </c>
      <c r="H733" s="94">
        <f t="shared" si="115"/>
        <v>0</v>
      </c>
      <c r="I733" s="94">
        <f t="shared" si="113"/>
        <v>11634.9</v>
      </c>
      <c r="J733" s="94">
        <f t="shared" si="115"/>
        <v>0</v>
      </c>
      <c r="K733" s="79">
        <f t="shared" si="110"/>
        <v>11634.9</v>
      </c>
    </row>
    <row r="734" spans="1:11" ht="33">
      <c r="A734" s="41" t="str">
        <f ca="1">IF(ISERROR(MATCH(E734,Код_КЦСР,0)),"",INDIRECT(ADDRESS(MATCH(E734,Код_КЦСР,0)+1,2,,,"КЦСР")))</f>
        <v xml:space="preserve">Осуществление денежных выплат работникам муниципальных образовательных учреждений     </v>
      </c>
      <c r="B734" s="88">
        <v>805</v>
      </c>
      <c r="C734" s="8" t="s">
        <v>209</v>
      </c>
      <c r="D734" s="8" t="s">
        <v>236</v>
      </c>
      <c r="E734" s="88" t="s">
        <v>319</v>
      </c>
      <c r="F734" s="88"/>
      <c r="G734" s="94">
        <f t="shared" si="115"/>
        <v>11634.9</v>
      </c>
      <c r="H734" s="94">
        <f t="shared" si="115"/>
        <v>0</v>
      </c>
      <c r="I734" s="94">
        <f t="shared" si="113"/>
        <v>11634.9</v>
      </c>
      <c r="J734" s="94">
        <f t="shared" si="115"/>
        <v>0</v>
      </c>
      <c r="K734" s="79">
        <f t="shared" si="110"/>
        <v>11634.9</v>
      </c>
    </row>
    <row r="735" spans="1:11" ht="49.5">
      <c r="A735" s="41" t="str">
        <f ca="1">IF(ISERROR(MATCH(E735,Код_КЦСР,0)),"",INDIRECT(ADDRESS(MATCH(E735,Код_КЦСР,0)+1,2,,,"КЦСР")))</f>
        <v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ЧГД от 29.05.2012 № 94</v>
      </c>
      <c r="B735" s="88">
        <v>805</v>
      </c>
      <c r="C735" s="8" t="s">
        <v>209</v>
      </c>
      <c r="D735" s="8" t="s">
        <v>236</v>
      </c>
      <c r="E735" s="88" t="s">
        <v>480</v>
      </c>
      <c r="F735" s="88"/>
      <c r="G735" s="94">
        <f t="shared" si="115"/>
        <v>11634.9</v>
      </c>
      <c r="H735" s="94">
        <f t="shared" si="115"/>
        <v>0</v>
      </c>
      <c r="I735" s="94">
        <f t="shared" si="113"/>
        <v>11634.9</v>
      </c>
      <c r="J735" s="94">
        <f t="shared" si="115"/>
        <v>0</v>
      </c>
      <c r="K735" s="79">
        <f t="shared" si="110"/>
        <v>11634.9</v>
      </c>
    </row>
    <row r="736" spans="1:11" ht="12.75">
      <c r="A736" s="41" t="str">
        <f ca="1">IF(ISERROR(MATCH(F736,Код_КВР,0)),"",INDIRECT(ADDRESS(MATCH(F736,Код_КВР,0)+1,2,,,"КВР")))</f>
        <v>Социальное обеспечение и иные выплаты населению</v>
      </c>
      <c r="B736" s="88">
        <v>805</v>
      </c>
      <c r="C736" s="8" t="s">
        <v>209</v>
      </c>
      <c r="D736" s="8" t="s">
        <v>236</v>
      </c>
      <c r="E736" s="88" t="s">
        <v>480</v>
      </c>
      <c r="F736" s="88">
        <v>300</v>
      </c>
      <c r="G736" s="94">
        <f t="shared" si="115"/>
        <v>11634.9</v>
      </c>
      <c r="H736" s="94">
        <f t="shared" si="115"/>
        <v>0</v>
      </c>
      <c r="I736" s="94">
        <f t="shared" si="113"/>
        <v>11634.9</v>
      </c>
      <c r="J736" s="94">
        <f t="shared" si="115"/>
        <v>0</v>
      </c>
      <c r="K736" s="79">
        <f t="shared" si="110"/>
        <v>11634.9</v>
      </c>
    </row>
    <row r="737" spans="1:11" ht="12.75">
      <c r="A737" s="41" t="str">
        <f ca="1">IF(ISERROR(MATCH(F737,Код_КВР,0)),"",INDIRECT(ADDRESS(MATCH(F737,Код_КВР,0)+1,2,,,"КВР")))</f>
        <v>Публичные нормативные социальные выплаты гражданам</v>
      </c>
      <c r="B737" s="88">
        <v>805</v>
      </c>
      <c r="C737" s="8" t="s">
        <v>209</v>
      </c>
      <c r="D737" s="8" t="s">
        <v>236</v>
      </c>
      <c r="E737" s="88" t="s">
        <v>480</v>
      </c>
      <c r="F737" s="88">
        <v>310</v>
      </c>
      <c r="G737" s="94">
        <f t="shared" si="115"/>
        <v>11634.9</v>
      </c>
      <c r="H737" s="94">
        <f t="shared" si="115"/>
        <v>0</v>
      </c>
      <c r="I737" s="94">
        <f t="shared" si="113"/>
        <v>11634.9</v>
      </c>
      <c r="J737" s="94">
        <f t="shared" si="115"/>
        <v>0</v>
      </c>
      <c r="K737" s="79">
        <f t="shared" si="110"/>
        <v>11634.9</v>
      </c>
    </row>
    <row r="738" spans="1:11" ht="33">
      <c r="A738" s="41" t="str">
        <f ca="1">IF(ISERROR(MATCH(F738,Код_КВР,0)),"",INDIRECT(ADDRESS(MATCH(F738,Код_КВР,0)+1,2,,,"КВР")))</f>
        <v>Пособия, компенсации, меры социальной поддержки по публичным нормативным обязательствам</v>
      </c>
      <c r="B738" s="88">
        <v>805</v>
      </c>
      <c r="C738" s="8" t="s">
        <v>209</v>
      </c>
      <c r="D738" s="8" t="s">
        <v>236</v>
      </c>
      <c r="E738" s="88" t="s">
        <v>480</v>
      </c>
      <c r="F738" s="88">
        <v>313</v>
      </c>
      <c r="G738" s="94">
        <v>11634.9</v>
      </c>
      <c r="H738" s="79"/>
      <c r="I738" s="94">
        <f t="shared" si="113"/>
        <v>11634.9</v>
      </c>
      <c r="J738" s="79"/>
      <c r="K738" s="79">
        <f t="shared" si="110"/>
        <v>11634.9</v>
      </c>
    </row>
    <row r="739" spans="1:11" ht="33">
      <c r="A739" s="41" t="str">
        <f ca="1">IF(ISERROR(MATCH(E739,Код_КЦСР,0)),"",INDIRECT(ADDRESS(MATCH(E739,Код_КЦСР,0)+1,2,,,"КЦСР")))</f>
        <v>Социально-педагогическая поддержка детей-сирот и детей, оставшихся без попечения родителей</v>
      </c>
      <c r="B739" s="88">
        <v>805</v>
      </c>
      <c r="C739" s="8" t="s">
        <v>209</v>
      </c>
      <c r="D739" s="8" t="s">
        <v>236</v>
      </c>
      <c r="E739" s="88" t="s">
        <v>436</v>
      </c>
      <c r="F739" s="88"/>
      <c r="G739" s="94">
        <f aca="true" t="shared" si="116" ref="G739:J741">G740</f>
        <v>4176</v>
      </c>
      <c r="H739" s="94">
        <f t="shared" si="116"/>
        <v>0</v>
      </c>
      <c r="I739" s="94">
        <f t="shared" si="113"/>
        <v>4176</v>
      </c>
      <c r="J739" s="94">
        <f t="shared" si="116"/>
        <v>0</v>
      </c>
      <c r="K739" s="79">
        <f t="shared" si="110"/>
        <v>4176</v>
      </c>
    </row>
    <row r="740" spans="1:11" ht="66">
      <c r="A740" s="41" t="str">
        <f ca="1">IF(ISERROR(MATCH(E740,Код_КЦСР,0)),"",INDIRECT(ADDRESS(MATCH(E740,Код_КЦСР,0)+1,2,,,"КЦСР")))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740" s="88">
        <v>805</v>
      </c>
      <c r="C740" s="8" t="s">
        <v>209</v>
      </c>
      <c r="D740" s="8" t="s">
        <v>236</v>
      </c>
      <c r="E740" s="88" t="s">
        <v>438</v>
      </c>
      <c r="F740" s="88"/>
      <c r="G740" s="94">
        <f t="shared" si="116"/>
        <v>4176</v>
      </c>
      <c r="H740" s="94">
        <f t="shared" si="116"/>
        <v>0</v>
      </c>
      <c r="I740" s="94">
        <f t="shared" si="113"/>
        <v>4176</v>
      </c>
      <c r="J740" s="94">
        <f t="shared" si="116"/>
        <v>0</v>
      </c>
      <c r="K740" s="79">
        <f t="shared" si="110"/>
        <v>4176</v>
      </c>
    </row>
    <row r="741" spans="1:11" ht="12.75">
      <c r="A741" s="41" t="str">
        <f ca="1">IF(ISERROR(MATCH(F741,Код_КВР,0)),"",INDIRECT(ADDRESS(MATCH(F741,Код_КВР,0)+1,2,,,"КВР")))</f>
        <v>Социальное обеспечение и иные выплаты населению</v>
      </c>
      <c r="B741" s="88">
        <v>805</v>
      </c>
      <c r="C741" s="8" t="s">
        <v>209</v>
      </c>
      <c r="D741" s="8" t="s">
        <v>236</v>
      </c>
      <c r="E741" s="88" t="s">
        <v>438</v>
      </c>
      <c r="F741" s="88">
        <v>300</v>
      </c>
      <c r="G741" s="94">
        <f t="shared" si="116"/>
        <v>4176</v>
      </c>
      <c r="H741" s="94">
        <f t="shared" si="116"/>
        <v>0</v>
      </c>
      <c r="I741" s="94">
        <f t="shared" si="113"/>
        <v>4176</v>
      </c>
      <c r="J741" s="94">
        <f t="shared" si="116"/>
        <v>0</v>
      </c>
      <c r="K741" s="79">
        <f t="shared" si="110"/>
        <v>4176</v>
      </c>
    </row>
    <row r="742" spans="1:11" ht="33">
      <c r="A742" s="41" t="str">
        <f ca="1">IF(ISERROR(MATCH(F742,Код_КВР,0)),"",INDIRECT(ADDRESS(MATCH(F742,Код_КВР,0)+1,2,,,"КВР")))</f>
        <v>Социальные выплаты гражданам, кроме публичных нормативных социальных выплат</v>
      </c>
      <c r="B742" s="88">
        <v>805</v>
      </c>
      <c r="C742" s="8" t="s">
        <v>209</v>
      </c>
      <c r="D742" s="8" t="s">
        <v>236</v>
      </c>
      <c r="E742" s="88" t="s">
        <v>438</v>
      </c>
      <c r="F742" s="88">
        <v>320</v>
      </c>
      <c r="G742" s="94">
        <f>SUM(G743+G744)</f>
        <v>4176</v>
      </c>
      <c r="H742" s="94">
        <f>SUM(H743+H744)</f>
        <v>0</v>
      </c>
      <c r="I742" s="94">
        <f t="shared" si="113"/>
        <v>4176</v>
      </c>
      <c r="J742" s="94">
        <f>SUM(J743+J744)</f>
        <v>0</v>
      </c>
      <c r="K742" s="79">
        <f t="shared" si="110"/>
        <v>4176</v>
      </c>
    </row>
    <row r="743" spans="1:11" ht="33">
      <c r="A743" s="41" t="str">
        <f ca="1">IF(ISERROR(MATCH(F743,Код_КВР,0)),"",INDIRECT(ADDRESS(MATCH(F743,Код_КВР,0)+1,2,,,"КВР")))</f>
        <v>Пособия, компенсации и иные социальные выплаты гражданам, кроме публичных нормативных обязательств</v>
      </c>
      <c r="B743" s="88">
        <v>805</v>
      </c>
      <c r="C743" s="8" t="s">
        <v>209</v>
      </c>
      <c r="D743" s="8" t="s">
        <v>236</v>
      </c>
      <c r="E743" s="88" t="s">
        <v>438</v>
      </c>
      <c r="F743" s="88">
        <v>321</v>
      </c>
      <c r="G743" s="94">
        <f>696+1200</f>
        <v>1896</v>
      </c>
      <c r="H743" s="94"/>
      <c r="I743" s="94">
        <f t="shared" si="113"/>
        <v>1896</v>
      </c>
      <c r="J743" s="94"/>
      <c r="K743" s="79">
        <f t="shared" si="110"/>
        <v>1896</v>
      </c>
    </row>
    <row r="744" spans="1:11" ht="33">
      <c r="A744" s="41" t="str">
        <f ca="1">IF(ISERROR(MATCH(F744,Код_КВР,0)),"",INDIRECT(ADDRESS(MATCH(F744,Код_КВР,0)+1,2,,,"КВР")))</f>
        <v>Приобретение товаров, работ, услуг в пользу граждан в целях их социального обеспечения</v>
      </c>
      <c r="B744" s="88">
        <v>805</v>
      </c>
      <c r="C744" s="8" t="s">
        <v>209</v>
      </c>
      <c r="D744" s="8" t="s">
        <v>236</v>
      </c>
      <c r="E744" s="88" t="s">
        <v>438</v>
      </c>
      <c r="F744" s="88">
        <v>323</v>
      </c>
      <c r="G744" s="94">
        <v>2280</v>
      </c>
      <c r="H744" s="94"/>
      <c r="I744" s="94">
        <f t="shared" si="113"/>
        <v>2280</v>
      </c>
      <c r="J744" s="94"/>
      <c r="K744" s="79">
        <f t="shared" si="110"/>
        <v>2280</v>
      </c>
    </row>
    <row r="745" spans="1:11" ht="12.75">
      <c r="A745" s="11" t="s">
        <v>225</v>
      </c>
      <c r="B745" s="88">
        <v>805</v>
      </c>
      <c r="C745" s="8" t="s">
        <v>209</v>
      </c>
      <c r="D745" s="8" t="s">
        <v>237</v>
      </c>
      <c r="E745" s="88"/>
      <c r="F745" s="88"/>
      <c r="G745" s="94">
        <f>G746</f>
        <v>132317.90000000002</v>
      </c>
      <c r="H745" s="94">
        <f>H746</f>
        <v>0</v>
      </c>
      <c r="I745" s="94">
        <f t="shared" si="113"/>
        <v>132317.90000000002</v>
      </c>
      <c r="J745" s="94">
        <f>J746</f>
        <v>0</v>
      </c>
      <c r="K745" s="79">
        <f t="shared" si="110"/>
        <v>132317.90000000002</v>
      </c>
    </row>
    <row r="746" spans="1:11" ht="12.75">
      <c r="A746" s="41" t="str">
        <f ca="1">IF(ISERROR(MATCH(E746,Код_КЦСР,0)),"",INDIRECT(ADDRESS(MATCH(E746,Код_КЦСР,0)+1,2,,,"КЦСР")))</f>
        <v>Муниципальная программа «Развитие образования» на 2013-2022 годы</v>
      </c>
      <c r="B746" s="88">
        <v>805</v>
      </c>
      <c r="C746" s="8" t="s">
        <v>209</v>
      </c>
      <c r="D746" s="8" t="s">
        <v>237</v>
      </c>
      <c r="E746" s="88" t="s">
        <v>292</v>
      </c>
      <c r="F746" s="88"/>
      <c r="G746" s="94">
        <f>G747+G752+G758</f>
        <v>132317.90000000002</v>
      </c>
      <c r="H746" s="94">
        <f>H747+H752+H758</f>
        <v>0</v>
      </c>
      <c r="I746" s="94">
        <f t="shared" si="113"/>
        <v>132317.90000000002</v>
      </c>
      <c r="J746" s="94">
        <f>J747+J752+J758</f>
        <v>0</v>
      </c>
      <c r="K746" s="79">
        <f t="shared" si="110"/>
        <v>132317.90000000002</v>
      </c>
    </row>
    <row r="747" spans="1:11" ht="12.75">
      <c r="A747" s="41" t="str">
        <f ca="1">IF(ISERROR(MATCH(E747,Код_КЦСР,0)),"",INDIRECT(ADDRESS(MATCH(E747,Код_КЦСР,0)+1,2,,,"КЦСР")))</f>
        <v>Дошкольное образование</v>
      </c>
      <c r="B747" s="88">
        <v>805</v>
      </c>
      <c r="C747" s="8" t="s">
        <v>209</v>
      </c>
      <c r="D747" s="8" t="s">
        <v>237</v>
      </c>
      <c r="E747" s="88" t="s">
        <v>300</v>
      </c>
      <c r="F747" s="88"/>
      <c r="G747" s="94">
        <f aca="true" t="shared" si="117" ref="G747:J750">G748</f>
        <v>63969.3</v>
      </c>
      <c r="H747" s="94">
        <f t="shared" si="117"/>
        <v>0</v>
      </c>
      <c r="I747" s="94">
        <f t="shared" si="113"/>
        <v>63969.3</v>
      </c>
      <c r="J747" s="94">
        <f t="shared" si="117"/>
        <v>0</v>
      </c>
      <c r="K747" s="79">
        <f t="shared" si="110"/>
        <v>63969.3</v>
      </c>
    </row>
    <row r="748" spans="1:11" ht="66">
      <c r="A748" s="41" t="str">
        <f ca="1">IF(ISERROR(MATCH(E748,Код_КЦСР,0)),"",INDIRECT(ADDRESS(MATCH(E748,Код_КЦСР,0)+1,2,,,"КЦСР")))</f>
        <v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v>
      </c>
      <c r="B748" s="88">
        <v>805</v>
      </c>
      <c r="C748" s="8" t="s">
        <v>209</v>
      </c>
      <c r="D748" s="8" t="s">
        <v>237</v>
      </c>
      <c r="E748" s="88" t="s">
        <v>453</v>
      </c>
      <c r="F748" s="88"/>
      <c r="G748" s="94">
        <f t="shared" si="117"/>
        <v>63969.3</v>
      </c>
      <c r="H748" s="94">
        <f t="shared" si="117"/>
        <v>0</v>
      </c>
      <c r="I748" s="94">
        <f t="shared" si="113"/>
        <v>63969.3</v>
      </c>
      <c r="J748" s="94">
        <f t="shared" si="117"/>
        <v>0</v>
      </c>
      <c r="K748" s="79">
        <f t="shared" si="110"/>
        <v>63969.3</v>
      </c>
    </row>
    <row r="749" spans="1:11" ht="12.75">
      <c r="A749" s="41" t="str">
        <f ca="1">IF(ISERROR(MATCH(F749,Код_КВР,0)),"",INDIRECT(ADDRESS(MATCH(F749,Код_КВР,0)+1,2,,,"КВР")))</f>
        <v>Социальное обеспечение и иные выплаты населению</v>
      </c>
      <c r="B749" s="88">
        <v>805</v>
      </c>
      <c r="C749" s="8" t="s">
        <v>209</v>
      </c>
      <c r="D749" s="8" t="s">
        <v>237</v>
      </c>
      <c r="E749" s="88" t="s">
        <v>453</v>
      </c>
      <c r="F749" s="88">
        <v>300</v>
      </c>
      <c r="G749" s="94">
        <f t="shared" si="117"/>
        <v>63969.3</v>
      </c>
      <c r="H749" s="94">
        <f t="shared" si="117"/>
        <v>0</v>
      </c>
      <c r="I749" s="94">
        <f t="shared" si="113"/>
        <v>63969.3</v>
      </c>
      <c r="J749" s="94">
        <f t="shared" si="117"/>
        <v>0</v>
      </c>
      <c r="K749" s="79">
        <f t="shared" si="110"/>
        <v>63969.3</v>
      </c>
    </row>
    <row r="750" spans="1:11" ht="33">
      <c r="A750" s="41" t="str">
        <f ca="1">IF(ISERROR(MATCH(F750,Код_КВР,0)),"",INDIRECT(ADDRESS(MATCH(F750,Код_КВР,0)+1,2,,,"КВР")))</f>
        <v>Социальные выплаты гражданам, кроме публичных нормативных социальных выплат</v>
      </c>
      <c r="B750" s="88">
        <v>805</v>
      </c>
      <c r="C750" s="8" t="s">
        <v>209</v>
      </c>
      <c r="D750" s="8" t="s">
        <v>237</v>
      </c>
      <c r="E750" s="88" t="s">
        <v>453</v>
      </c>
      <c r="F750" s="88">
        <v>320</v>
      </c>
      <c r="G750" s="94">
        <f t="shared" si="117"/>
        <v>63969.3</v>
      </c>
      <c r="H750" s="94">
        <f t="shared" si="117"/>
        <v>0</v>
      </c>
      <c r="I750" s="94">
        <f t="shared" si="113"/>
        <v>63969.3</v>
      </c>
      <c r="J750" s="94">
        <f t="shared" si="117"/>
        <v>0</v>
      </c>
      <c r="K750" s="79">
        <f t="shared" si="110"/>
        <v>63969.3</v>
      </c>
    </row>
    <row r="751" spans="1:11" ht="33">
      <c r="A751" s="41" t="str">
        <f ca="1">IF(ISERROR(MATCH(F751,Код_КВР,0)),"",INDIRECT(ADDRESS(MATCH(F751,Код_КВР,0)+1,2,,,"КВР")))</f>
        <v>Пособия, компенсации и иные социальные выплаты гражданам, кроме публичных нормативных обязательств</v>
      </c>
      <c r="B751" s="88">
        <v>805</v>
      </c>
      <c r="C751" s="8" t="s">
        <v>209</v>
      </c>
      <c r="D751" s="8" t="s">
        <v>237</v>
      </c>
      <c r="E751" s="88" t="s">
        <v>453</v>
      </c>
      <c r="F751" s="88">
        <v>321</v>
      </c>
      <c r="G751" s="94">
        <v>63969.3</v>
      </c>
      <c r="H751" s="94"/>
      <c r="I751" s="94">
        <f t="shared" si="113"/>
        <v>63969.3</v>
      </c>
      <c r="J751" s="94"/>
      <c r="K751" s="79">
        <f t="shared" si="110"/>
        <v>63969.3</v>
      </c>
    </row>
    <row r="752" spans="1:11" ht="12.75">
      <c r="A752" s="41" t="str">
        <f ca="1">IF(ISERROR(MATCH(E752,Код_КЦСР,0)),"",INDIRECT(ADDRESS(MATCH(E752,Код_КЦСР,0)+1,2,,,"КЦСР")))</f>
        <v>Кадровое обеспечение муниципальной системы образования</v>
      </c>
      <c r="B752" s="88">
        <v>805</v>
      </c>
      <c r="C752" s="8" t="s">
        <v>209</v>
      </c>
      <c r="D752" s="8" t="s">
        <v>237</v>
      </c>
      <c r="E752" s="88" t="s">
        <v>313</v>
      </c>
      <c r="F752" s="88"/>
      <c r="G752" s="94">
        <f aca="true" t="shared" si="118" ref="G752:J756">G753</f>
        <v>12418.6</v>
      </c>
      <c r="H752" s="94">
        <f t="shared" si="118"/>
        <v>0</v>
      </c>
      <c r="I752" s="94">
        <f t="shared" si="113"/>
        <v>12418.6</v>
      </c>
      <c r="J752" s="94">
        <f t="shared" si="118"/>
        <v>0</v>
      </c>
      <c r="K752" s="79">
        <f t="shared" si="110"/>
        <v>12418.6</v>
      </c>
    </row>
    <row r="753" spans="1:11" ht="33">
      <c r="A753" s="41" t="str">
        <f ca="1">IF(ISERROR(MATCH(E753,Код_КЦСР,0)),"",INDIRECT(ADDRESS(MATCH(E753,Код_КЦСР,0)+1,2,,,"КЦСР")))</f>
        <v xml:space="preserve">Осуществление денежных выплат работникам муниципальных образовательных учреждений     </v>
      </c>
      <c r="B753" s="88">
        <v>805</v>
      </c>
      <c r="C753" s="8" t="s">
        <v>209</v>
      </c>
      <c r="D753" s="8" t="s">
        <v>237</v>
      </c>
      <c r="E753" s="88" t="s">
        <v>319</v>
      </c>
      <c r="F753" s="88"/>
      <c r="G753" s="94">
        <f t="shared" si="118"/>
        <v>12418.6</v>
      </c>
      <c r="H753" s="94">
        <f t="shared" si="118"/>
        <v>0</v>
      </c>
      <c r="I753" s="94">
        <f t="shared" si="113"/>
        <v>12418.6</v>
      </c>
      <c r="J753" s="94">
        <f t="shared" si="118"/>
        <v>0</v>
      </c>
      <c r="K753" s="79">
        <f t="shared" si="110"/>
        <v>12418.6</v>
      </c>
    </row>
    <row r="754" spans="1:11" ht="66">
      <c r="A754" s="41" t="str">
        <f ca="1">IF(ISERROR(MATCH(E754,Код_КЦСР,0)),"",INDIRECT(ADDRESS(MATCH(E754,Код_КЦСР,0)+1,2,,,"КЦСР")))</f>
        <v>Компенсация части родительской платы за содержание ребенка  в детском саду (присмотр и уход за детьми) штатным работникам муниципальных дошкольных образовательных учреждений в соответствии с решением ЧГД от 30.10.2012 № 203</v>
      </c>
      <c r="B754" s="88">
        <v>805</v>
      </c>
      <c r="C754" s="8" t="s">
        <v>209</v>
      </c>
      <c r="D754" s="8" t="s">
        <v>237</v>
      </c>
      <c r="E754" s="88" t="s">
        <v>482</v>
      </c>
      <c r="F754" s="88"/>
      <c r="G754" s="94">
        <f t="shared" si="118"/>
        <v>12418.6</v>
      </c>
      <c r="H754" s="94">
        <f t="shared" si="118"/>
        <v>0</v>
      </c>
      <c r="I754" s="94">
        <f t="shared" si="113"/>
        <v>12418.6</v>
      </c>
      <c r="J754" s="94">
        <f t="shared" si="118"/>
        <v>0</v>
      </c>
      <c r="K754" s="79">
        <f t="shared" si="110"/>
        <v>12418.6</v>
      </c>
    </row>
    <row r="755" spans="1:11" ht="12.75">
      <c r="A755" s="41" t="str">
        <f ca="1">IF(ISERROR(MATCH(F755,Код_КВР,0)),"",INDIRECT(ADDRESS(MATCH(F755,Код_КВР,0)+1,2,,,"КВР")))</f>
        <v>Социальное обеспечение и иные выплаты населению</v>
      </c>
      <c r="B755" s="88">
        <v>805</v>
      </c>
      <c r="C755" s="8" t="s">
        <v>209</v>
      </c>
      <c r="D755" s="8" t="s">
        <v>237</v>
      </c>
      <c r="E755" s="88" t="s">
        <v>482</v>
      </c>
      <c r="F755" s="88">
        <v>300</v>
      </c>
      <c r="G755" s="94">
        <f t="shared" si="118"/>
        <v>12418.6</v>
      </c>
      <c r="H755" s="94">
        <f t="shared" si="118"/>
        <v>0</v>
      </c>
      <c r="I755" s="94">
        <f t="shared" si="113"/>
        <v>12418.6</v>
      </c>
      <c r="J755" s="94">
        <f t="shared" si="118"/>
        <v>0</v>
      </c>
      <c r="K755" s="79">
        <f aca="true" t="shared" si="119" ref="K755:K818">I755+J755</f>
        <v>12418.6</v>
      </c>
    </row>
    <row r="756" spans="1:11" ht="12.75">
      <c r="A756" s="41" t="str">
        <f ca="1">IF(ISERROR(MATCH(F756,Код_КВР,0)),"",INDIRECT(ADDRESS(MATCH(F756,Код_КВР,0)+1,2,,,"КВР")))</f>
        <v>Публичные нормативные социальные выплаты гражданам</v>
      </c>
      <c r="B756" s="88">
        <v>805</v>
      </c>
      <c r="C756" s="8" t="s">
        <v>209</v>
      </c>
      <c r="D756" s="8" t="s">
        <v>237</v>
      </c>
      <c r="E756" s="88" t="s">
        <v>482</v>
      </c>
      <c r="F756" s="88">
        <v>310</v>
      </c>
      <c r="G756" s="94">
        <f t="shared" si="118"/>
        <v>12418.6</v>
      </c>
      <c r="H756" s="94">
        <f t="shared" si="118"/>
        <v>0</v>
      </c>
      <c r="I756" s="94">
        <f t="shared" si="113"/>
        <v>12418.6</v>
      </c>
      <c r="J756" s="94">
        <f t="shared" si="118"/>
        <v>0</v>
      </c>
      <c r="K756" s="79">
        <f t="shared" si="119"/>
        <v>12418.6</v>
      </c>
    </row>
    <row r="757" spans="1:11" ht="33">
      <c r="A757" s="41" t="str">
        <f ca="1">IF(ISERROR(MATCH(F757,Код_КВР,0)),"",INDIRECT(ADDRESS(MATCH(F757,Код_КВР,0)+1,2,,,"КВР")))</f>
        <v>Пособия, компенсации, меры социальной поддержки по публичным нормативным обязательствам</v>
      </c>
      <c r="B757" s="88">
        <v>805</v>
      </c>
      <c r="C757" s="8" t="s">
        <v>209</v>
      </c>
      <c r="D757" s="8" t="s">
        <v>237</v>
      </c>
      <c r="E757" s="88" t="s">
        <v>482</v>
      </c>
      <c r="F757" s="88">
        <v>313</v>
      </c>
      <c r="G757" s="94">
        <v>12418.6</v>
      </c>
      <c r="H757" s="94"/>
      <c r="I757" s="94">
        <f t="shared" si="113"/>
        <v>12418.6</v>
      </c>
      <c r="J757" s="94"/>
      <c r="K757" s="79">
        <f t="shared" si="119"/>
        <v>12418.6</v>
      </c>
    </row>
    <row r="758" spans="1:11" ht="33">
      <c r="A758" s="41" t="str">
        <f ca="1">IF(ISERROR(MATCH(E758,Код_КЦСР,0)),"",INDIRECT(ADDRESS(MATCH(E758,Код_КЦСР,0)+1,2,,,"КЦСР")))</f>
        <v>Социально-педагогическая поддержка детей-сирот и детей, оставшихся без попечения родителей</v>
      </c>
      <c r="B758" s="88">
        <v>805</v>
      </c>
      <c r="C758" s="8" t="s">
        <v>209</v>
      </c>
      <c r="D758" s="8" t="s">
        <v>237</v>
      </c>
      <c r="E758" s="88" t="s">
        <v>436</v>
      </c>
      <c r="F758" s="88"/>
      <c r="G758" s="94">
        <f aca="true" t="shared" si="120" ref="G758:J761">G759</f>
        <v>55930</v>
      </c>
      <c r="H758" s="94">
        <f t="shared" si="120"/>
        <v>0</v>
      </c>
      <c r="I758" s="94">
        <f t="shared" si="113"/>
        <v>55930</v>
      </c>
      <c r="J758" s="94">
        <f t="shared" si="120"/>
        <v>0</v>
      </c>
      <c r="K758" s="79">
        <f t="shared" si="119"/>
        <v>55930</v>
      </c>
    </row>
    <row r="759" spans="1:11" ht="148.5">
      <c r="A759" s="41" t="str">
        <f ca="1">IF(ISERROR(MATCH(E759,Код_КЦСР,0)),"",INDIRECT(ADDRESS(MATCH(E759,Код_КЦСР,0)+1,2,,,"КЦСР")))</f>
        <v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 за счет субвенций из областного бюджета</v>
      </c>
      <c r="B759" s="88">
        <v>805</v>
      </c>
      <c r="C759" s="8" t="s">
        <v>209</v>
      </c>
      <c r="D759" s="8" t="s">
        <v>237</v>
      </c>
      <c r="E759" s="88" t="s">
        <v>457</v>
      </c>
      <c r="F759" s="88"/>
      <c r="G759" s="94">
        <f t="shared" si="120"/>
        <v>55930</v>
      </c>
      <c r="H759" s="94">
        <f t="shared" si="120"/>
        <v>0</v>
      </c>
      <c r="I759" s="94">
        <f t="shared" si="113"/>
        <v>55930</v>
      </c>
      <c r="J759" s="94">
        <f t="shared" si="120"/>
        <v>0</v>
      </c>
      <c r="K759" s="79">
        <f t="shared" si="119"/>
        <v>55930</v>
      </c>
    </row>
    <row r="760" spans="1:11" ht="12.75">
      <c r="A760" s="41" t="str">
        <f ca="1">IF(ISERROR(MATCH(F760,Код_КВР,0)),"",INDIRECT(ADDRESS(MATCH(F760,Код_КВР,0)+1,2,,,"КВР")))</f>
        <v>Социальное обеспечение и иные выплаты населению</v>
      </c>
      <c r="B760" s="88">
        <v>805</v>
      </c>
      <c r="C760" s="8" t="s">
        <v>209</v>
      </c>
      <c r="D760" s="8" t="s">
        <v>237</v>
      </c>
      <c r="E760" s="88" t="s">
        <v>457</v>
      </c>
      <c r="F760" s="88">
        <v>300</v>
      </c>
      <c r="G760" s="94">
        <f t="shared" si="120"/>
        <v>55930</v>
      </c>
      <c r="H760" s="94">
        <f t="shared" si="120"/>
        <v>0</v>
      </c>
      <c r="I760" s="94">
        <f t="shared" si="113"/>
        <v>55930</v>
      </c>
      <c r="J760" s="94">
        <f t="shared" si="120"/>
        <v>0</v>
      </c>
      <c r="K760" s="79">
        <f t="shared" si="119"/>
        <v>55930</v>
      </c>
    </row>
    <row r="761" spans="1:11" ht="33">
      <c r="A761" s="41" t="str">
        <f ca="1">IF(ISERROR(MATCH(F761,Код_КВР,0)),"",INDIRECT(ADDRESS(MATCH(F761,Код_КВР,0)+1,2,,,"КВР")))</f>
        <v>Социальные выплаты гражданам, кроме публичных нормативных социальных выплат</v>
      </c>
      <c r="B761" s="88">
        <v>805</v>
      </c>
      <c r="C761" s="8" t="s">
        <v>209</v>
      </c>
      <c r="D761" s="8" t="s">
        <v>237</v>
      </c>
      <c r="E761" s="88" t="s">
        <v>457</v>
      </c>
      <c r="F761" s="88">
        <v>320</v>
      </c>
      <c r="G761" s="94">
        <f t="shared" si="120"/>
        <v>55930</v>
      </c>
      <c r="H761" s="94">
        <f t="shared" si="120"/>
        <v>0</v>
      </c>
      <c r="I761" s="94">
        <f t="shared" si="113"/>
        <v>55930</v>
      </c>
      <c r="J761" s="94">
        <f t="shared" si="120"/>
        <v>0</v>
      </c>
      <c r="K761" s="79">
        <f t="shared" si="119"/>
        <v>55930</v>
      </c>
    </row>
    <row r="762" spans="1:11" ht="33">
      <c r="A762" s="41" t="str">
        <f ca="1">IF(ISERROR(MATCH(F762,Код_КВР,0)),"",INDIRECT(ADDRESS(MATCH(F762,Код_КВР,0)+1,2,,,"КВР")))</f>
        <v>Пособия, компенсации и иные социальные выплаты гражданам, кроме публичных нормативных обязательств</v>
      </c>
      <c r="B762" s="88">
        <v>805</v>
      </c>
      <c r="C762" s="8" t="s">
        <v>209</v>
      </c>
      <c r="D762" s="8" t="s">
        <v>237</v>
      </c>
      <c r="E762" s="88" t="s">
        <v>457</v>
      </c>
      <c r="F762" s="88">
        <v>321</v>
      </c>
      <c r="G762" s="94">
        <v>55930</v>
      </c>
      <c r="H762" s="94"/>
      <c r="I762" s="94">
        <f t="shared" si="113"/>
        <v>55930</v>
      </c>
      <c r="J762" s="94"/>
      <c r="K762" s="79">
        <f t="shared" si="119"/>
        <v>55930</v>
      </c>
    </row>
    <row r="763" spans="1:11" ht="12.75">
      <c r="A763" s="41" t="str">
        <f ca="1">IF(ISERROR(MATCH(B763,Код_ППП,0)),"",INDIRECT(ADDRESS(MATCH(B763,Код_ППП,0)+1,2,,,"ППП")))</f>
        <v>ФИНАНСОВОЕ УПРАВЛЕНИЕ МЭРИИ ГОРОДА</v>
      </c>
      <c r="B763" s="88">
        <v>807</v>
      </c>
      <c r="C763" s="8"/>
      <c r="D763" s="8"/>
      <c r="E763" s="88"/>
      <c r="F763" s="88"/>
      <c r="G763" s="94">
        <f>G764+G796+G804</f>
        <v>267430.1</v>
      </c>
      <c r="H763" s="94">
        <f>H764+H796+H804</f>
        <v>-73691.9</v>
      </c>
      <c r="I763" s="94">
        <f t="shared" si="113"/>
        <v>193738.19999999998</v>
      </c>
      <c r="J763" s="94">
        <f>J764+J796+J804</f>
        <v>-50800.6</v>
      </c>
      <c r="K763" s="79">
        <f t="shared" si="119"/>
        <v>142937.59999999998</v>
      </c>
    </row>
    <row r="764" spans="1:11" ht="12.75">
      <c r="A764" s="41" t="str">
        <f ca="1">IF(ISERROR(MATCH(C764,Код_Раздел,0)),"",INDIRECT(ADDRESS(MATCH(C764,Код_Раздел,0)+1,2,,,"Раздел")))</f>
        <v>Общегосударственные  вопросы</v>
      </c>
      <c r="B764" s="88">
        <v>807</v>
      </c>
      <c r="C764" s="8" t="s">
        <v>234</v>
      </c>
      <c r="D764" s="8"/>
      <c r="E764" s="88"/>
      <c r="F764" s="88"/>
      <c r="G764" s="94">
        <f>G765+G781+G788</f>
        <v>103836.29999999999</v>
      </c>
      <c r="H764" s="94">
        <f>H765+H781+H788</f>
        <v>-9691.9</v>
      </c>
      <c r="I764" s="94">
        <f t="shared" si="113"/>
        <v>94144.4</v>
      </c>
      <c r="J764" s="94">
        <f>J765+J781+J788</f>
        <v>-630.1</v>
      </c>
      <c r="K764" s="79">
        <f t="shared" si="119"/>
        <v>93514.29999999999</v>
      </c>
    </row>
    <row r="765" spans="1:11" ht="33">
      <c r="A765" s="10" t="s">
        <v>186</v>
      </c>
      <c r="B765" s="88">
        <v>807</v>
      </c>
      <c r="C765" s="8" t="s">
        <v>234</v>
      </c>
      <c r="D765" s="8" t="s">
        <v>238</v>
      </c>
      <c r="E765" s="88"/>
      <c r="F765" s="88"/>
      <c r="G765" s="94">
        <f>G766</f>
        <v>34284.99999999999</v>
      </c>
      <c r="H765" s="94">
        <f>H766</f>
        <v>0</v>
      </c>
      <c r="I765" s="94">
        <f t="shared" si="113"/>
        <v>34284.99999999999</v>
      </c>
      <c r="J765" s="94">
        <f>J766</f>
        <v>0</v>
      </c>
      <c r="K765" s="79">
        <f t="shared" si="119"/>
        <v>34284.99999999999</v>
      </c>
    </row>
    <row r="766" spans="1:11" ht="33">
      <c r="A766" s="41" t="str">
        <f ca="1">IF(ISERROR(MATCH(E766,Код_КЦСР,0)),"",INDIRECT(ADDRESS(MATCH(E766,Код_КЦСР,0)+1,2,,,"КЦСР")))</f>
        <v>Непрограммные направления деятельности органов местного самоуправления</v>
      </c>
      <c r="B766" s="88">
        <v>807</v>
      </c>
      <c r="C766" s="8" t="s">
        <v>234</v>
      </c>
      <c r="D766" s="8" t="s">
        <v>238</v>
      </c>
      <c r="E766" s="88" t="s">
        <v>323</v>
      </c>
      <c r="F766" s="88"/>
      <c r="G766" s="94">
        <f>G767</f>
        <v>34284.99999999999</v>
      </c>
      <c r="H766" s="94">
        <f>H767</f>
        <v>0</v>
      </c>
      <c r="I766" s="94">
        <f t="shared" si="113"/>
        <v>34284.99999999999</v>
      </c>
      <c r="J766" s="94">
        <f>J767</f>
        <v>0</v>
      </c>
      <c r="K766" s="79">
        <f t="shared" si="119"/>
        <v>34284.99999999999</v>
      </c>
    </row>
    <row r="767" spans="1:11" ht="12.75">
      <c r="A767" s="41" t="str">
        <f ca="1">IF(ISERROR(MATCH(E767,Код_КЦСР,0)),"",INDIRECT(ADDRESS(MATCH(E767,Код_КЦСР,0)+1,2,,,"КЦСР")))</f>
        <v>Расходы, не включенные в муниципальные программы города Череповца</v>
      </c>
      <c r="B767" s="88">
        <v>807</v>
      </c>
      <c r="C767" s="8" t="s">
        <v>234</v>
      </c>
      <c r="D767" s="8" t="s">
        <v>238</v>
      </c>
      <c r="E767" s="88" t="s">
        <v>325</v>
      </c>
      <c r="F767" s="88"/>
      <c r="G767" s="94">
        <f>G768+G778</f>
        <v>34284.99999999999</v>
      </c>
      <c r="H767" s="94">
        <f>H768+H778</f>
        <v>0</v>
      </c>
      <c r="I767" s="94">
        <f t="shared" si="113"/>
        <v>34284.99999999999</v>
      </c>
      <c r="J767" s="94">
        <f>J768+J778</f>
        <v>0</v>
      </c>
      <c r="K767" s="79">
        <f t="shared" si="119"/>
        <v>34284.99999999999</v>
      </c>
    </row>
    <row r="768" spans="1:11" ht="33">
      <c r="A768" s="41" t="str">
        <f ca="1">IF(ISERROR(MATCH(E768,Код_КЦСР,0)),"",INDIRECT(ADDRESS(MATCH(E768,Код_КЦСР,0)+1,2,,,"КЦСР")))</f>
        <v>Руководство и управление в сфере установленных функций органов местного самоуправления</v>
      </c>
      <c r="B768" s="88">
        <v>807</v>
      </c>
      <c r="C768" s="8" t="s">
        <v>234</v>
      </c>
      <c r="D768" s="8" t="s">
        <v>238</v>
      </c>
      <c r="E768" s="88" t="s">
        <v>327</v>
      </c>
      <c r="F768" s="88"/>
      <c r="G768" s="94">
        <f>G769</f>
        <v>34037.299999999996</v>
      </c>
      <c r="H768" s="94">
        <f>H769</f>
        <v>0</v>
      </c>
      <c r="I768" s="94">
        <f t="shared" si="113"/>
        <v>34037.299999999996</v>
      </c>
      <c r="J768" s="94">
        <f>J769</f>
        <v>0</v>
      </c>
      <c r="K768" s="79">
        <f t="shared" si="119"/>
        <v>34037.299999999996</v>
      </c>
    </row>
    <row r="769" spans="1:11" ht="12.75">
      <c r="A769" s="41" t="str">
        <f ca="1">IF(ISERROR(MATCH(E769,Код_КЦСР,0)),"",INDIRECT(ADDRESS(MATCH(E769,Код_КЦСР,0)+1,2,,,"КЦСР")))</f>
        <v>Центральный аппарат</v>
      </c>
      <c r="B769" s="88">
        <v>807</v>
      </c>
      <c r="C769" s="8" t="s">
        <v>234</v>
      </c>
      <c r="D769" s="8" t="s">
        <v>238</v>
      </c>
      <c r="E769" s="88" t="s">
        <v>330</v>
      </c>
      <c r="F769" s="88"/>
      <c r="G769" s="94">
        <f>G770+G772+G775</f>
        <v>34037.299999999996</v>
      </c>
      <c r="H769" s="94">
        <f>H770+H772+H775</f>
        <v>0</v>
      </c>
      <c r="I769" s="94">
        <f t="shared" si="113"/>
        <v>34037.299999999996</v>
      </c>
      <c r="J769" s="94">
        <f>J770+J772+J775</f>
        <v>0</v>
      </c>
      <c r="K769" s="79">
        <f t="shared" si="119"/>
        <v>34037.299999999996</v>
      </c>
    </row>
    <row r="770" spans="1:11" ht="33">
      <c r="A770" s="41" t="str">
        <f aca="true" t="shared" si="121" ref="A770:A776">IF(ISERROR(MATCH(F770,Код_КВР,0)),"",INDIRECT(ADDRESS(MATCH(F770,Код_КВР,0)+1,2,,,"КВР")))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70" s="88">
        <v>807</v>
      </c>
      <c r="C770" s="8" t="s">
        <v>234</v>
      </c>
      <c r="D770" s="8" t="s">
        <v>238</v>
      </c>
      <c r="E770" s="88" t="s">
        <v>330</v>
      </c>
      <c r="F770" s="88">
        <v>100</v>
      </c>
      <c r="G770" s="94">
        <f>G771</f>
        <v>33963.1</v>
      </c>
      <c r="H770" s="94">
        <f>H771</f>
        <v>0</v>
      </c>
      <c r="I770" s="94">
        <f aca="true" t="shared" si="122" ref="I770:I833">G770+H770</f>
        <v>33963.1</v>
      </c>
      <c r="J770" s="94">
        <f>J771</f>
        <v>0</v>
      </c>
      <c r="K770" s="79">
        <f t="shared" si="119"/>
        <v>33963.1</v>
      </c>
    </row>
    <row r="771" spans="1:11" ht="12.75">
      <c r="A771" s="41" t="str">
        <f ca="1" t="shared" si="121"/>
        <v>Расходы на выплаты персоналу муниципальных органов</v>
      </c>
      <c r="B771" s="88">
        <v>807</v>
      </c>
      <c r="C771" s="8" t="s">
        <v>234</v>
      </c>
      <c r="D771" s="8" t="s">
        <v>238</v>
      </c>
      <c r="E771" s="88" t="s">
        <v>330</v>
      </c>
      <c r="F771" s="88">
        <v>120</v>
      </c>
      <c r="G771" s="94">
        <v>33963.1</v>
      </c>
      <c r="H771" s="94"/>
      <c r="I771" s="94">
        <f t="shared" si="122"/>
        <v>33963.1</v>
      </c>
      <c r="J771" s="94"/>
      <c r="K771" s="79">
        <f t="shared" si="119"/>
        <v>33963.1</v>
      </c>
    </row>
    <row r="772" spans="1:11" ht="12.75">
      <c r="A772" s="41" t="str">
        <f ca="1" t="shared" si="121"/>
        <v>Закупка товаров, работ и услуг для муниципальных нужд</v>
      </c>
      <c r="B772" s="88">
        <v>807</v>
      </c>
      <c r="C772" s="8" t="s">
        <v>234</v>
      </c>
      <c r="D772" s="8" t="s">
        <v>238</v>
      </c>
      <c r="E772" s="88" t="s">
        <v>330</v>
      </c>
      <c r="F772" s="88">
        <v>200</v>
      </c>
      <c r="G772" s="94">
        <f>G773</f>
        <v>72.7</v>
      </c>
      <c r="H772" s="94">
        <f>H773</f>
        <v>0</v>
      </c>
      <c r="I772" s="94">
        <f t="shared" si="122"/>
        <v>72.7</v>
      </c>
      <c r="J772" s="94">
        <f>J773</f>
        <v>0</v>
      </c>
      <c r="K772" s="79">
        <f t="shared" si="119"/>
        <v>72.7</v>
      </c>
    </row>
    <row r="773" spans="1:11" ht="33">
      <c r="A773" s="41" t="str">
        <f ca="1" t="shared" si="121"/>
        <v>Иные закупки товаров, работ и услуг для обеспечения муниципальных нужд</v>
      </c>
      <c r="B773" s="88">
        <v>807</v>
      </c>
      <c r="C773" s="8" t="s">
        <v>234</v>
      </c>
      <c r="D773" s="8" t="s">
        <v>238</v>
      </c>
      <c r="E773" s="88" t="s">
        <v>330</v>
      </c>
      <c r="F773" s="88">
        <v>240</v>
      </c>
      <c r="G773" s="94">
        <f>G774</f>
        <v>72.7</v>
      </c>
      <c r="H773" s="94">
        <f>H774</f>
        <v>0</v>
      </c>
      <c r="I773" s="94">
        <f t="shared" si="122"/>
        <v>72.7</v>
      </c>
      <c r="J773" s="94">
        <f>J774</f>
        <v>0</v>
      </c>
      <c r="K773" s="79">
        <f t="shared" si="119"/>
        <v>72.7</v>
      </c>
    </row>
    <row r="774" spans="1:11" ht="33">
      <c r="A774" s="41" t="str">
        <f ca="1" t="shared" si="121"/>
        <v xml:space="preserve">Прочая закупка товаров, работ и услуг для обеспечения муниципальных нужд         </v>
      </c>
      <c r="B774" s="88">
        <v>807</v>
      </c>
      <c r="C774" s="8" t="s">
        <v>234</v>
      </c>
      <c r="D774" s="8" t="s">
        <v>238</v>
      </c>
      <c r="E774" s="88" t="s">
        <v>330</v>
      </c>
      <c r="F774" s="88">
        <v>244</v>
      </c>
      <c r="G774" s="94">
        <v>72.7</v>
      </c>
      <c r="H774" s="94"/>
      <c r="I774" s="94">
        <f t="shared" si="122"/>
        <v>72.7</v>
      </c>
      <c r="J774" s="94"/>
      <c r="K774" s="79">
        <f t="shared" si="119"/>
        <v>72.7</v>
      </c>
    </row>
    <row r="775" spans="1:11" ht="12.75">
      <c r="A775" s="41" t="str">
        <f ca="1" t="shared" si="121"/>
        <v>Иные бюджетные ассигнования</v>
      </c>
      <c r="B775" s="88">
        <v>807</v>
      </c>
      <c r="C775" s="8" t="s">
        <v>234</v>
      </c>
      <c r="D775" s="8" t="s">
        <v>238</v>
      </c>
      <c r="E775" s="88" t="s">
        <v>330</v>
      </c>
      <c r="F775" s="88">
        <v>800</v>
      </c>
      <c r="G775" s="94">
        <f>G776</f>
        <v>1.5</v>
      </c>
      <c r="H775" s="94">
        <f>H776</f>
        <v>0</v>
      </c>
      <c r="I775" s="94">
        <f t="shared" si="122"/>
        <v>1.5</v>
      </c>
      <c r="J775" s="94">
        <f>J776</f>
        <v>0</v>
      </c>
      <c r="K775" s="79">
        <f t="shared" si="119"/>
        <v>1.5</v>
      </c>
    </row>
    <row r="776" spans="1:11" ht="12.75">
      <c r="A776" s="41" t="str">
        <f ca="1" t="shared" si="121"/>
        <v>Уплата налогов, сборов и иных платежей</v>
      </c>
      <c r="B776" s="88">
        <v>807</v>
      </c>
      <c r="C776" s="8" t="s">
        <v>234</v>
      </c>
      <c r="D776" s="8" t="s">
        <v>238</v>
      </c>
      <c r="E776" s="88" t="s">
        <v>330</v>
      </c>
      <c r="F776" s="88">
        <v>850</v>
      </c>
      <c r="G776" s="94">
        <f>G777</f>
        <v>1.5</v>
      </c>
      <c r="H776" s="94">
        <f>H777</f>
        <v>0</v>
      </c>
      <c r="I776" s="94">
        <f t="shared" si="122"/>
        <v>1.5</v>
      </c>
      <c r="J776" s="94">
        <f>J777</f>
        <v>0</v>
      </c>
      <c r="K776" s="79">
        <f t="shared" si="119"/>
        <v>1.5</v>
      </c>
    </row>
    <row r="777" spans="1:11" ht="12.75">
      <c r="A777" s="41" t="str">
        <f ca="1">IF(ISERROR(MATCH(F777,Код_КВР,0)),"",INDIRECT(ADDRESS(MATCH(F777,Код_КВР,0)+1,2,,,"КВР")))</f>
        <v>Уплата прочих налогов, сборов и иных платежей</v>
      </c>
      <c r="B777" s="88">
        <v>807</v>
      </c>
      <c r="C777" s="8" t="s">
        <v>234</v>
      </c>
      <c r="D777" s="8" t="s">
        <v>238</v>
      </c>
      <c r="E777" s="88" t="s">
        <v>330</v>
      </c>
      <c r="F777" s="88">
        <v>852</v>
      </c>
      <c r="G777" s="94">
        <v>1.5</v>
      </c>
      <c r="H777" s="94"/>
      <c r="I777" s="94">
        <f t="shared" si="122"/>
        <v>1.5</v>
      </c>
      <c r="J777" s="94"/>
      <c r="K777" s="79">
        <f t="shared" si="119"/>
        <v>1.5</v>
      </c>
    </row>
    <row r="778" spans="1:11" ht="99">
      <c r="A778" s="41" t="str">
        <f ca="1">IF(ISERROR(MATCH(E778,Код_КЦСР,0)),"",INDIRECT(ADDRESS(MATCH(E778,Код_КЦСР,0)+1,2,,,"КЦСР")))</f>
        <v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v>
      </c>
      <c r="B778" s="88">
        <v>807</v>
      </c>
      <c r="C778" s="8" t="s">
        <v>234</v>
      </c>
      <c r="D778" s="8" t="s">
        <v>238</v>
      </c>
      <c r="E778" s="88" t="s">
        <v>416</v>
      </c>
      <c r="F778" s="88"/>
      <c r="G778" s="94">
        <f>G779</f>
        <v>247.7</v>
      </c>
      <c r="H778" s="94">
        <f>H779</f>
        <v>0</v>
      </c>
      <c r="I778" s="94">
        <f t="shared" si="122"/>
        <v>247.7</v>
      </c>
      <c r="J778" s="94">
        <f>J779</f>
        <v>0</v>
      </c>
      <c r="K778" s="79">
        <f t="shared" si="119"/>
        <v>247.7</v>
      </c>
    </row>
    <row r="779" spans="1:11" ht="33">
      <c r="A779" s="41" t="str">
        <f ca="1">IF(ISERROR(MATCH(F779,Код_КВР,0)),"",INDIRECT(ADDRESS(MATCH(F779,Код_КВР,0)+1,2,,,"КВР")))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79" s="88">
        <v>807</v>
      </c>
      <c r="C779" s="8" t="s">
        <v>234</v>
      </c>
      <c r="D779" s="8" t="s">
        <v>238</v>
      </c>
      <c r="E779" s="88" t="s">
        <v>416</v>
      </c>
      <c r="F779" s="88">
        <v>100</v>
      </c>
      <c r="G779" s="94">
        <f>G780</f>
        <v>247.7</v>
      </c>
      <c r="H779" s="94">
        <f>H780</f>
        <v>0</v>
      </c>
      <c r="I779" s="94">
        <f t="shared" si="122"/>
        <v>247.7</v>
      </c>
      <c r="J779" s="94">
        <f>J780</f>
        <v>0</v>
      </c>
      <c r="K779" s="79">
        <f t="shared" si="119"/>
        <v>247.7</v>
      </c>
    </row>
    <row r="780" spans="1:11" ht="12.75">
      <c r="A780" s="41" t="str">
        <f ca="1">IF(ISERROR(MATCH(F780,Код_КВР,0)),"",INDIRECT(ADDRESS(MATCH(F780,Код_КВР,0)+1,2,,,"КВР")))</f>
        <v>Расходы на выплаты персоналу муниципальных органов</v>
      </c>
      <c r="B780" s="88">
        <v>807</v>
      </c>
      <c r="C780" s="8" t="s">
        <v>234</v>
      </c>
      <c r="D780" s="8" t="s">
        <v>238</v>
      </c>
      <c r="E780" s="88" t="s">
        <v>416</v>
      </c>
      <c r="F780" s="88">
        <v>120</v>
      </c>
      <c r="G780" s="94">
        <v>247.7</v>
      </c>
      <c r="H780" s="94"/>
      <c r="I780" s="94">
        <f t="shared" si="122"/>
        <v>247.7</v>
      </c>
      <c r="J780" s="94"/>
      <c r="K780" s="79">
        <f t="shared" si="119"/>
        <v>247.7</v>
      </c>
    </row>
    <row r="781" spans="1:11" ht="12.75">
      <c r="A781" s="10" t="s">
        <v>221</v>
      </c>
      <c r="B781" s="88">
        <v>807</v>
      </c>
      <c r="C781" s="8" t="s">
        <v>234</v>
      </c>
      <c r="D781" s="8" t="s">
        <v>245</v>
      </c>
      <c r="E781" s="88"/>
      <c r="F781" s="88"/>
      <c r="G781" s="94">
        <f aca="true" t="shared" si="123" ref="G781:J786">G782</f>
        <v>69251.3</v>
      </c>
      <c r="H781" s="94">
        <f t="shared" si="123"/>
        <v>-9691.9</v>
      </c>
      <c r="I781" s="94">
        <f t="shared" si="122"/>
        <v>59559.4</v>
      </c>
      <c r="J781" s="94">
        <f t="shared" si="123"/>
        <v>-630.1</v>
      </c>
      <c r="K781" s="79">
        <f t="shared" si="119"/>
        <v>58929.3</v>
      </c>
    </row>
    <row r="782" spans="1:11" ht="33">
      <c r="A782" s="41" t="str">
        <f ca="1">IF(ISERROR(MATCH(E782,Код_КЦСР,0)),"",INDIRECT(ADDRESS(MATCH(E782,Код_КЦСР,0)+1,2,,,"КЦСР")))</f>
        <v>Непрограммные направления деятельности органов местного самоуправления</v>
      </c>
      <c r="B782" s="88">
        <v>807</v>
      </c>
      <c r="C782" s="8" t="s">
        <v>234</v>
      </c>
      <c r="D782" s="8" t="s">
        <v>245</v>
      </c>
      <c r="E782" s="88" t="s">
        <v>323</v>
      </c>
      <c r="F782" s="88"/>
      <c r="G782" s="94">
        <f t="shared" si="123"/>
        <v>69251.3</v>
      </c>
      <c r="H782" s="94">
        <f t="shared" si="123"/>
        <v>-9691.9</v>
      </c>
      <c r="I782" s="94">
        <f t="shared" si="122"/>
        <v>59559.4</v>
      </c>
      <c r="J782" s="94">
        <f t="shared" si="123"/>
        <v>-630.1</v>
      </c>
      <c r="K782" s="79">
        <f t="shared" si="119"/>
        <v>58929.3</v>
      </c>
    </row>
    <row r="783" spans="1:11" ht="12.75">
      <c r="A783" s="41" t="str">
        <f ca="1">IF(ISERROR(MATCH(E783,Код_КЦСР,0)),"",INDIRECT(ADDRESS(MATCH(E783,Код_КЦСР,0)+1,2,,,"КЦСР")))</f>
        <v>Расходы, не включенные в муниципальные программы города Череповца</v>
      </c>
      <c r="B783" s="88">
        <v>807</v>
      </c>
      <c r="C783" s="8" t="s">
        <v>234</v>
      </c>
      <c r="D783" s="8" t="s">
        <v>245</v>
      </c>
      <c r="E783" s="88" t="s">
        <v>325</v>
      </c>
      <c r="F783" s="88"/>
      <c r="G783" s="94">
        <f t="shared" si="123"/>
        <v>69251.3</v>
      </c>
      <c r="H783" s="94">
        <f t="shared" si="123"/>
        <v>-9691.9</v>
      </c>
      <c r="I783" s="94">
        <f t="shared" si="122"/>
        <v>59559.4</v>
      </c>
      <c r="J783" s="94">
        <f t="shared" si="123"/>
        <v>-630.1</v>
      </c>
      <c r="K783" s="79">
        <f t="shared" si="119"/>
        <v>58929.3</v>
      </c>
    </row>
    <row r="784" spans="1:11" ht="12.75">
      <c r="A784" s="41" t="str">
        <f ca="1">IF(ISERROR(MATCH(E784,Код_КЦСР,0)),"",INDIRECT(ADDRESS(MATCH(E784,Код_КЦСР,0)+1,2,,,"КЦСР")))</f>
        <v>Резервные фонды</v>
      </c>
      <c r="B784" s="88">
        <v>807</v>
      </c>
      <c r="C784" s="8" t="s">
        <v>234</v>
      </c>
      <c r="D784" s="8" t="s">
        <v>245</v>
      </c>
      <c r="E784" s="88" t="s">
        <v>466</v>
      </c>
      <c r="F784" s="88"/>
      <c r="G784" s="94">
        <f t="shared" si="123"/>
        <v>69251.3</v>
      </c>
      <c r="H784" s="94">
        <f t="shared" si="123"/>
        <v>-9691.9</v>
      </c>
      <c r="I784" s="94">
        <f t="shared" si="122"/>
        <v>59559.4</v>
      </c>
      <c r="J784" s="94">
        <f t="shared" si="123"/>
        <v>-630.1</v>
      </c>
      <c r="K784" s="79">
        <f t="shared" si="119"/>
        <v>58929.3</v>
      </c>
    </row>
    <row r="785" spans="1:11" ht="12.75">
      <c r="A785" s="41" t="str">
        <f ca="1">IF(ISERROR(MATCH(E785,Код_КЦСР,0)),"",INDIRECT(ADDRESS(MATCH(E785,Код_КЦСР,0)+1,2,,,"КЦСР")))</f>
        <v>Резервные фонды мэрии города</v>
      </c>
      <c r="B785" s="88">
        <v>807</v>
      </c>
      <c r="C785" s="8" t="s">
        <v>234</v>
      </c>
      <c r="D785" s="8" t="s">
        <v>245</v>
      </c>
      <c r="E785" s="88" t="s">
        <v>467</v>
      </c>
      <c r="F785" s="88"/>
      <c r="G785" s="94">
        <f t="shared" si="123"/>
        <v>69251.3</v>
      </c>
      <c r="H785" s="94">
        <f t="shared" si="123"/>
        <v>-9691.9</v>
      </c>
      <c r="I785" s="94">
        <f t="shared" si="122"/>
        <v>59559.4</v>
      </c>
      <c r="J785" s="94">
        <f t="shared" si="123"/>
        <v>-630.1</v>
      </c>
      <c r="K785" s="79">
        <f t="shared" si="119"/>
        <v>58929.3</v>
      </c>
    </row>
    <row r="786" spans="1:11" ht="12.75">
      <c r="A786" s="41" t="str">
        <f ca="1">IF(ISERROR(MATCH(F786,Код_КВР,0)),"",INDIRECT(ADDRESS(MATCH(F786,Код_КВР,0)+1,2,,,"КВР")))</f>
        <v>Иные бюджетные ассигнования</v>
      </c>
      <c r="B786" s="88">
        <v>807</v>
      </c>
      <c r="C786" s="8" t="s">
        <v>234</v>
      </c>
      <c r="D786" s="8" t="s">
        <v>245</v>
      </c>
      <c r="E786" s="88" t="s">
        <v>467</v>
      </c>
      <c r="F786" s="88">
        <v>800</v>
      </c>
      <c r="G786" s="94">
        <f t="shared" si="123"/>
        <v>69251.3</v>
      </c>
      <c r="H786" s="94">
        <f t="shared" si="123"/>
        <v>-9691.9</v>
      </c>
      <c r="I786" s="94">
        <f t="shared" si="122"/>
        <v>59559.4</v>
      </c>
      <c r="J786" s="94">
        <f t="shared" si="123"/>
        <v>-630.1</v>
      </c>
      <c r="K786" s="79">
        <f t="shared" si="119"/>
        <v>58929.3</v>
      </c>
    </row>
    <row r="787" spans="1:11" ht="12.75">
      <c r="A787" s="41" t="str">
        <f ca="1">IF(ISERROR(MATCH(F787,Код_КВР,0)),"",INDIRECT(ADDRESS(MATCH(F787,Код_КВР,0)+1,2,,,"КВР")))</f>
        <v>Резервные средства</v>
      </c>
      <c r="B787" s="88">
        <v>807</v>
      </c>
      <c r="C787" s="8" t="s">
        <v>234</v>
      </c>
      <c r="D787" s="8" t="s">
        <v>245</v>
      </c>
      <c r="E787" s="88" t="s">
        <v>467</v>
      </c>
      <c r="F787" s="88">
        <v>870</v>
      </c>
      <c r="G787" s="94">
        <f>106472.7-363.9-35000-1857.5</f>
        <v>69251.3</v>
      </c>
      <c r="H787" s="94">
        <f>-8478.6-1213.3</f>
        <v>-9691.9</v>
      </c>
      <c r="I787" s="94">
        <f t="shared" si="122"/>
        <v>59559.4</v>
      </c>
      <c r="J787" s="94">
        <f>-504.7-134+8.6</f>
        <v>-630.1</v>
      </c>
      <c r="K787" s="79">
        <f t="shared" si="119"/>
        <v>58929.3</v>
      </c>
    </row>
    <row r="788" spans="1:11" ht="12.75">
      <c r="A788" s="10" t="s">
        <v>258</v>
      </c>
      <c r="B788" s="88">
        <v>807</v>
      </c>
      <c r="C788" s="8" t="s">
        <v>234</v>
      </c>
      <c r="D788" s="8" t="s">
        <v>211</v>
      </c>
      <c r="E788" s="88"/>
      <c r="F788" s="88"/>
      <c r="G788" s="94">
        <f aca="true" t="shared" si="124" ref="G788:J794">G789</f>
        <v>300</v>
      </c>
      <c r="H788" s="94">
        <f t="shared" si="124"/>
        <v>0</v>
      </c>
      <c r="I788" s="94">
        <f t="shared" si="122"/>
        <v>300</v>
      </c>
      <c r="J788" s="94">
        <f t="shared" si="124"/>
        <v>0</v>
      </c>
      <c r="K788" s="79">
        <f t="shared" si="119"/>
        <v>300</v>
      </c>
    </row>
    <row r="789" spans="1:11" ht="33">
      <c r="A789" s="41" t="str">
        <f ca="1">IF(ISERROR(MATCH(E789,Код_КЦСР,0)),"",INDIRECT(ADDRESS(MATCH(E789,Код_КЦСР,0)+1,2,,,"КЦСР")))</f>
        <v>Непрограммные направления деятельности органов местного самоуправления</v>
      </c>
      <c r="B789" s="88">
        <v>807</v>
      </c>
      <c r="C789" s="8" t="s">
        <v>234</v>
      </c>
      <c r="D789" s="8" t="s">
        <v>211</v>
      </c>
      <c r="E789" s="88" t="s">
        <v>323</v>
      </c>
      <c r="F789" s="88"/>
      <c r="G789" s="94">
        <f t="shared" si="124"/>
        <v>300</v>
      </c>
      <c r="H789" s="94">
        <f t="shared" si="124"/>
        <v>0</v>
      </c>
      <c r="I789" s="94">
        <f t="shared" si="122"/>
        <v>300</v>
      </c>
      <c r="J789" s="94">
        <f t="shared" si="124"/>
        <v>0</v>
      </c>
      <c r="K789" s="79">
        <f t="shared" si="119"/>
        <v>300</v>
      </c>
    </row>
    <row r="790" spans="1:11" ht="12.75">
      <c r="A790" s="41" t="str">
        <f ca="1">IF(ISERROR(MATCH(E790,Код_КЦСР,0)),"",INDIRECT(ADDRESS(MATCH(E790,Код_КЦСР,0)+1,2,,,"КЦСР")))</f>
        <v>Расходы, не включенные в муниципальные программы города Череповца</v>
      </c>
      <c r="B790" s="88">
        <v>807</v>
      </c>
      <c r="C790" s="8" t="s">
        <v>234</v>
      </c>
      <c r="D790" s="8" t="s">
        <v>211</v>
      </c>
      <c r="E790" s="88" t="s">
        <v>325</v>
      </c>
      <c r="F790" s="88"/>
      <c r="G790" s="94">
        <f t="shared" si="124"/>
        <v>300</v>
      </c>
      <c r="H790" s="94">
        <f t="shared" si="124"/>
        <v>0</v>
      </c>
      <c r="I790" s="94">
        <f t="shared" si="122"/>
        <v>300</v>
      </c>
      <c r="J790" s="94">
        <f t="shared" si="124"/>
        <v>0</v>
      </c>
      <c r="K790" s="79">
        <f t="shared" si="119"/>
        <v>300</v>
      </c>
    </row>
    <row r="791" spans="1:11" ht="33">
      <c r="A791" s="41" t="str">
        <f ca="1">IF(ISERROR(MATCH(E791,Код_КЦСР,0)),"",INDIRECT(ADDRESS(MATCH(E791,Код_КЦСР,0)+1,2,,,"КЦСР")))</f>
        <v>Реализация функций органов местного самоуправления города, связанных с общегородским управлением</v>
      </c>
      <c r="B791" s="88">
        <v>807</v>
      </c>
      <c r="C791" s="8" t="s">
        <v>234</v>
      </c>
      <c r="D791" s="8" t="s">
        <v>211</v>
      </c>
      <c r="E791" s="88" t="s">
        <v>333</v>
      </c>
      <c r="F791" s="88"/>
      <c r="G791" s="94">
        <f t="shared" si="124"/>
        <v>300</v>
      </c>
      <c r="H791" s="94">
        <f t="shared" si="124"/>
        <v>0</v>
      </c>
      <c r="I791" s="94">
        <f t="shared" si="122"/>
        <v>300</v>
      </c>
      <c r="J791" s="94">
        <f t="shared" si="124"/>
        <v>0</v>
      </c>
      <c r="K791" s="79">
        <f t="shared" si="119"/>
        <v>300</v>
      </c>
    </row>
    <row r="792" spans="1:11" ht="12.75">
      <c r="A792" s="41" t="str">
        <f ca="1">IF(ISERROR(MATCH(E792,Код_КЦСР,0)),"",INDIRECT(ADDRESS(MATCH(E792,Код_КЦСР,0)+1,2,,,"КЦСР")))</f>
        <v>Расходы на судебные издержки и исполнение судебных решений</v>
      </c>
      <c r="B792" s="88">
        <v>807</v>
      </c>
      <c r="C792" s="8" t="s">
        <v>234</v>
      </c>
      <c r="D792" s="8" t="s">
        <v>211</v>
      </c>
      <c r="E792" s="88" t="s">
        <v>335</v>
      </c>
      <c r="F792" s="88"/>
      <c r="G792" s="94">
        <f t="shared" si="124"/>
        <v>300</v>
      </c>
      <c r="H792" s="94">
        <f t="shared" si="124"/>
        <v>0</v>
      </c>
      <c r="I792" s="94">
        <f t="shared" si="122"/>
        <v>300</v>
      </c>
      <c r="J792" s="94">
        <f t="shared" si="124"/>
        <v>0</v>
      </c>
      <c r="K792" s="79">
        <f t="shared" si="119"/>
        <v>300</v>
      </c>
    </row>
    <row r="793" spans="1:11" ht="12.75">
      <c r="A793" s="41" t="str">
        <f ca="1">IF(ISERROR(MATCH(F793,Код_КВР,0)),"",INDIRECT(ADDRESS(MATCH(F793,Код_КВР,0)+1,2,,,"КВР")))</f>
        <v>Иные бюджетные ассигнования</v>
      </c>
      <c r="B793" s="88">
        <v>807</v>
      </c>
      <c r="C793" s="8" t="s">
        <v>234</v>
      </c>
      <c r="D793" s="8" t="s">
        <v>211</v>
      </c>
      <c r="E793" s="88" t="s">
        <v>335</v>
      </c>
      <c r="F793" s="88">
        <v>800</v>
      </c>
      <c r="G793" s="94">
        <f t="shared" si="124"/>
        <v>300</v>
      </c>
      <c r="H793" s="94">
        <f t="shared" si="124"/>
        <v>0</v>
      </c>
      <c r="I793" s="94">
        <f t="shared" si="122"/>
        <v>300</v>
      </c>
      <c r="J793" s="94">
        <f t="shared" si="124"/>
        <v>0</v>
      </c>
      <c r="K793" s="79">
        <f t="shared" si="119"/>
        <v>300</v>
      </c>
    </row>
    <row r="794" spans="1:11" ht="12.75">
      <c r="A794" s="41" t="str">
        <f ca="1">IF(ISERROR(MATCH(F794,Код_КВР,0)),"",INDIRECT(ADDRESS(MATCH(F794,Код_КВР,0)+1,2,,,"КВР")))</f>
        <v>Исполнение судебных актов</v>
      </c>
      <c r="B794" s="88">
        <v>807</v>
      </c>
      <c r="C794" s="8" t="s">
        <v>234</v>
      </c>
      <c r="D794" s="8" t="s">
        <v>211</v>
      </c>
      <c r="E794" s="88" t="s">
        <v>335</v>
      </c>
      <c r="F794" s="88">
        <v>830</v>
      </c>
      <c r="G794" s="94">
        <f t="shared" si="124"/>
        <v>300</v>
      </c>
      <c r="H794" s="94">
        <f t="shared" si="124"/>
        <v>0</v>
      </c>
      <c r="I794" s="94">
        <f t="shared" si="122"/>
        <v>300</v>
      </c>
      <c r="J794" s="94">
        <f t="shared" si="124"/>
        <v>0</v>
      </c>
      <c r="K794" s="79">
        <f t="shared" si="119"/>
        <v>300</v>
      </c>
    </row>
    <row r="795" spans="1:11" ht="74.25" customHeight="1">
      <c r="A795" s="41" t="str">
        <f ca="1">IF(ISERROR(MATCH(F795,Код_КВР,0)),"",INDIRECT(ADDRESS(MATCH(F795,Код_КВР,0)+1,2,,,"КВР")))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v>
      </c>
      <c r="B795" s="88">
        <v>807</v>
      </c>
      <c r="C795" s="8" t="s">
        <v>234</v>
      </c>
      <c r="D795" s="8" t="s">
        <v>211</v>
      </c>
      <c r="E795" s="88" t="s">
        <v>335</v>
      </c>
      <c r="F795" s="88">
        <v>831</v>
      </c>
      <c r="G795" s="94">
        <v>300</v>
      </c>
      <c r="H795" s="94"/>
      <c r="I795" s="94">
        <f t="shared" si="122"/>
        <v>300</v>
      </c>
      <c r="J795" s="94"/>
      <c r="K795" s="79">
        <f t="shared" si="119"/>
        <v>300</v>
      </c>
    </row>
    <row r="796" spans="1:11" ht="12.75">
      <c r="A796" s="41" t="str">
        <f ca="1">IF(ISERROR(MATCH(C796,Код_Раздел,0)),"",INDIRECT(ADDRESS(MATCH(C796,Код_Раздел,0)+1,2,,,"Раздел")))</f>
        <v>Национальная экономика</v>
      </c>
      <c r="B796" s="88">
        <v>807</v>
      </c>
      <c r="C796" s="8" t="s">
        <v>237</v>
      </c>
      <c r="D796" s="8"/>
      <c r="E796" s="88"/>
      <c r="F796" s="88"/>
      <c r="G796" s="94">
        <f aca="true" t="shared" si="125" ref="G796:J801">G797</f>
        <v>117199.6</v>
      </c>
      <c r="H796" s="94">
        <f t="shared" si="125"/>
        <v>-64000</v>
      </c>
      <c r="I796" s="94">
        <f t="shared" si="122"/>
        <v>53199.600000000006</v>
      </c>
      <c r="J796" s="94">
        <f t="shared" si="125"/>
        <v>-50170.5</v>
      </c>
      <c r="K796" s="79">
        <f t="shared" si="119"/>
        <v>3029.100000000006</v>
      </c>
    </row>
    <row r="797" spans="1:11" ht="12.75">
      <c r="A797" s="10" t="s">
        <v>244</v>
      </c>
      <c r="B797" s="88">
        <v>807</v>
      </c>
      <c r="C797" s="8" t="s">
        <v>237</v>
      </c>
      <c r="D797" s="8" t="s">
        <v>217</v>
      </c>
      <c r="E797" s="88"/>
      <c r="F797" s="88"/>
      <c r="G797" s="94">
        <f t="shared" si="125"/>
        <v>117199.6</v>
      </c>
      <c r="H797" s="94">
        <f t="shared" si="125"/>
        <v>-64000</v>
      </c>
      <c r="I797" s="94">
        <f t="shared" si="122"/>
        <v>53199.600000000006</v>
      </c>
      <c r="J797" s="94">
        <f t="shared" si="125"/>
        <v>-50170.5</v>
      </c>
      <c r="K797" s="79">
        <f t="shared" si="119"/>
        <v>3029.100000000006</v>
      </c>
    </row>
    <row r="798" spans="1:11" ht="33">
      <c r="A798" s="41" t="str">
        <f ca="1">IF(ISERROR(MATCH(E798,Код_КЦСР,0)),"",INDIRECT(ADDRESS(MATCH(E798,Код_КЦСР,0)+1,2,,,"КЦСР")))</f>
        <v>Непрограммные направления деятельности органов местного самоуправления</v>
      </c>
      <c r="B798" s="88">
        <v>807</v>
      </c>
      <c r="C798" s="8" t="s">
        <v>237</v>
      </c>
      <c r="D798" s="8" t="s">
        <v>217</v>
      </c>
      <c r="E798" s="88" t="s">
        <v>323</v>
      </c>
      <c r="F798" s="88"/>
      <c r="G798" s="94">
        <f t="shared" si="125"/>
        <v>117199.6</v>
      </c>
      <c r="H798" s="94">
        <f t="shared" si="125"/>
        <v>-64000</v>
      </c>
      <c r="I798" s="94">
        <f t="shared" si="122"/>
        <v>53199.600000000006</v>
      </c>
      <c r="J798" s="94">
        <f t="shared" si="125"/>
        <v>-50170.5</v>
      </c>
      <c r="K798" s="79">
        <f t="shared" si="119"/>
        <v>3029.100000000006</v>
      </c>
    </row>
    <row r="799" spans="1:11" ht="12.75">
      <c r="A799" s="41" t="str">
        <f ca="1">IF(ISERROR(MATCH(E799,Код_КЦСР,0)),"",INDIRECT(ADDRESS(MATCH(E799,Код_КЦСР,0)+1,2,,,"КЦСР")))</f>
        <v>Расходы, не включенные в муниципальные программы города Череповца</v>
      </c>
      <c r="B799" s="88">
        <v>807</v>
      </c>
      <c r="C799" s="8" t="s">
        <v>237</v>
      </c>
      <c r="D799" s="8" t="s">
        <v>217</v>
      </c>
      <c r="E799" s="88" t="s">
        <v>325</v>
      </c>
      <c r="F799" s="88"/>
      <c r="G799" s="94">
        <f t="shared" si="125"/>
        <v>117199.6</v>
      </c>
      <c r="H799" s="94">
        <f t="shared" si="125"/>
        <v>-64000</v>
      </c>
      <c r="I799" s="94">
        <f t="shared" si="122"/>
        <v>53199.600000000006</v>
      </c>
      <c r="J799" s="94">
        <f t="shared" si="125"/>
        <v>-50170.5</v>
      </c>
      <c r="K799" s="79">
        <f t="shared" si="119"/>
        <v>3029.100000000006</v>
      </c>
    </row>
    <row r="800" spans="1:11" ht="12.75">
      <c r="A800" s="41" t="str">
        <f ca="1">IF(ISERROR(MATCH(E800,Код_КЦСР,0)),"",INDIRECT(ADDRESS(MATCH(E800,Код_КЦСР,0)+1,2,,,"КЦСР")))</f>
        <v>Кредиторская задолженность, сложившаяся по итогам 2013 года</v>
      </c>
      <c r="B800" s="88">
        <v>807</v>
      </c>
      <c r="C800" s="8" t="s">
        <v>237</v>
      </c>
      <c r="D800" s="8" t="s">
        <v>217</v>
      </c>
      <c r="E800" s="88" t="s">
        <v>395</v>
      </c>
      <c r="F800" s="88"/>
      <c r="G800" s="94">
        <f t="shared" si="125"/>
        <v>117199.6</v>
      </c>
      <c r="H800" s="94">
        <f t="shared" si="125"/>
        <v>-64000</v>
      </c>
      <c r="I800" s="94">
        <f t="shared" si="122"/>
        <v>53199.600000000006</v>
      </c>
      <c r="J800" s="94">
        <f t="shared" si="125"/>
        <v>-50170.5</v>
      </c>
      <c r="K800" s="79">
        <f t="shared" si="119"/>
        <v>3029.100000000006</v>
      </c>
    </row>
    <row r="801" spans="1:11" ht="12.75">
      <c r="A801" s="41" t="str">
        <f ca="1">IF(ISERROR(MATCH(F801,Код_КВР,0)),"",INDIRECT(ADDRESS(MATCH(F801,Код_КВР,0)+1,2,,,"КВР")))</f>
        <v>Закупка товаров, работ и услуг для муниципальных нужд</v>
      </c>
      <c r="B801" s="88">
        <v>807</v>
      </c>
      <c r="C801" s="8" t="s">
        <v>237</v>
      </c>
      <c r="D801" s="8" t="s">
        <v>217</v>
      </c>
      <c r="E801" s="88" t="s">
        <v>395</v>
      </c>
      <c r="F801" s="88">
        <v>200</v>
      </c>
      <c r="G801" s="94">
        <f t="shared" si="125"/>
        <v>117199.6</v>
      </c>
      <c r="H801" s="94">
        <f t="shared" si="125"/>
        <v>-64000</v>
      </c>
      <c r="I801" s="94">
        <f t="shared" si="122"/>
        <v>53199.600000000006</v>
      </c>
      <c r="J801" s="94">
        <f t="shared" si="125"/>
        <v>-50170.5</v>
      </c>
      <c r="K801" s="79">
        <f t="shared" si="119"/>
        <v>3029.100000000006</v>
      </c>
    </row>
    <row r="802" spans="1:11" ht="33">
      <c r="A802" s="41" t="str">
        <f ca="1">IF(ISERROR(MATCH(F802,Код_КВР,0)),"",INDIRECT(ADDRESS(MATCH(F802,Код_КВР,0)+1,2,,,"КВР")))</f>
        <v>Иные закупки товаров, работ и услуг для обеспечения муниципальных нужд</v>
      </c>
      <c r="B802" s="88">
        <v>807</v>
      </c>
      <c r="C802" s="8" t="s">
        <v>237</v>
      </c>
      <c r="D802" s="8" t="s">
        <v>217</v>
      </c>
      <c r="E802" s="88" t="s">
        <v>395</v>
      </c>
      <c r="F802" s="88">
        <v>240</v>
      </c>
      <c r="G802" s="94">
        <f>G803</f>
        <v>117199.6</v>
      </c>
      <c r="H802" s="94">
        <f>H803</f>
        <v>-64000</v>
      </c>
      <c r="I802" s="94">
        <f t="shared" si="122"/>
        <v>53199.600000000006</v>
      </c>
      <c r="J802" s="94">
        <f>J803</f>
        <v>-50170.5</v>
      </c>
      <c r="K802" s="79">
        <f t="shared" si="119"/>
        <v>3029.100000000006</v>
      </c>
    </row>
    <row r="803" spans="1:11" ht="33">
      <c r="A803" s="41" t="str">
        <f ca="1">IF(ISERROR(MATCH(F803,Код_КВР,0)),"",INDIRECT(ADDRESS(MATCH(F803,Код_КВР,0)+1,2,,,"КВР")))</f>
        <v xml:space="preserve">Прочая закупка товаров, работ и услуг для обеспечения муниципальных нужд         </v>
      </c>
      <c r="B803" s="88">
        <v>807</v>
      </c>
      <c r="C803" s="8" t="s">
        <v>237</v>
      </c>
      <c r="D803" s="8" t="s">
        <v>217</v>
      </c>
      <c r="E803" s="88" t="s">
        <v>395</v>
      </c>
      <c r="F803" s="88">
        <v>244</v>
      </c>
      <c r="G803" s="94">
        <v>117199.6</v>
      </c>
      <c r="H803" s="94">
        <v>-64000</v>
      </c>
      <c r="I803" s="94">
        <f t="shared" si="122"/>
        <v>53199.600000000006</v>
      </c>
      <c r="J803" s="94">
        <f>-52847.5+2746-69</f>
        <v>-50170.5</v>
      </c>
      <c r="K803" s="79">
        <f t="shared" si="119"/>
        <v>3029.100000000006</v>
      </c>
    </row>
    <row r="804" spans="1:11" ht="12.75">
      <c r="A804" s="41" t="str">
        <f ca="1">IF(ISERROR(MATCH(C804,Код_Раздел,0)),"",INDIRECT(ADDRESS(MATCH(C804,Код_Раздел,0)+1,2,,,"Раздел")))</f>
        <v>Обслуживание государственного и муниципального долга</v>
      </c>
      <c r="B804" s="88">
        <v>807</v>
      </c>
      <c r="C804" s="8" t="s">
        <v>211</v>
      </c>
      <c r="D804" s="8"/>
      <c r="E804" s="88"/>
      <c r="F804" s="88"/>
      <c r="G804" s="94">
        <f aca="true" t="shared" si="126" ref="G804:J810">G805</f>
        <v>46394.2</v>
      </c>
      <c r="H804" s="94">
        <f t="shared" si="126"/>
        <v>0</v>
      </c>
      <c r="I804" s="94">
        <f t="shared" si="122"/>
        <v>46394.2</v>
      </c>
      <c r="J804" s="94">
        <f t="shared" si="126"/>
        <v>0</v>
      </c>
      <c r="K804" s="79">
        <f t="shared" si="119"/>
        <v>46394.2</v>
      </c>
    </row>
    <row r="805" spans="1:11" ht="12.75">
      <c r="A805" s="10" t="s">
        <v>282</v>
      </c>
      <c r="B805" s="88">
        <v>807</v>
      </c>
      <c r="C805" s="8" t="s">
        <v>211</v>
      </c>
      <c r="D805" s="8" t="s">
        <v>234</v>
      </c>
      <c r="E805" s="88"/>
      <c r="F805" s="88"/>
      <c r="G805" s="94">
        <f t="shared" si="126"/>
        <v>46394.2</v>
      </c>
      <c r="H805" s="94">
        <f t="shared" si="126"/>
        <v>0</v>
      </c>
      <c r="I805" s="94">
        <f t="shared" si="122"/>
        <v>46394.2</v>
      </c>
      <c r="J805" s="94">
        <f t="shared" si="126"/>
        <v>0</v>
      </c>
      <c r="K805" s="79">
        <f t="shared" si="119"/>
        <v>46394.2</v>
      </c>
    </row>
    <row r="806" spans="1:11" ht="33">
      <c r="A806" s="41" t="str">
        <f ca="1">IF(ISERROR(MATCH(E806,Код_КЦСР,0)),"",INDIRECT(ADDRESS(MATCH(E806,Код_КЦСР,0)+1,2,,,"КЦСР")))</f>
        <v>Непрограммные направления деятельности органов местного самоуправления</v>
      </c>
      <c r="B806" s="88">
        <v>807</v>
      </c>
      <c r="C806" s="8" t="s">
        <v>211</v>
      </c>
      <c r="D806" s="8" t="s">
        <v>234</v>
      </c>
      <c r="E806" s="88" t="s">
        <v>323</v>
      </c>
      <c r="F806" s="88"/>
      <c r="G806" s="94">
        <f t="shared" si="126"/>
        <v>46394.2</v>
      </c>
      <c r="H806" s="94">
        <f t="shared" si="126"/>
        <v>0</v>
      </c>
      <c r="I806" s="94">
        <f t="shared" si="122"/>
        <v>46394.2</v>
      </c>
      <c r="J806" s="94">
        <f t="shared" si="126"/>
        <v>0</v>
      </c>
      <c r="K806" s="79">
        <f t="shared" si="119"/>
        <v>46394.2</v>
      </c>
    </row>
    <row r="807" spans="1:11" ht="12.75">
      <c r="A807" s="41" t="str">
        <f ca="1">IF(ISERROR(MATCH(E807,Код_КЦСР,0)),"",INDIRECT(ADDRESS(MATCH(E807,Код_КЦСР,0)+1,2,,,"КЦСР")))</f>
        <v>Расходы, не включенные в муниципальные программы города Череповца</v>
      </c>
      <c r="B807" s="88">
        <v>807</v>
      </c>
      <c r="C807" s="8" t="s">
        <v>211</v>
      </c>
      <c r="D807" s="8" t="s">
        <v>234</v>
      </c>
      <c r="E807" s="88" t="s">
        <v>325</v>
      </c>
      <c r="F807" s="88"/>
      <c r="G807" s="94">
        <f t="shared" si="126"/>
        <v>46394.2</v>
      </c>
      <c r="H807" s="94">
        <f t="shared" si="126"/>
        <v>0</v>
      </c>
      <c r="I807" s="94">
        <f t="shared" si="122"/>
        <v>46394.2</v>
      </c>
      <c r="J807" s="94">
        <f t="shared" si="126"/>
        <v>0</v>
      </c>
      <c r="K807" s="79">
        <f t="shared" si="119"/>
        <v>46394.2</v>
      </c>
    </row>
    <row r="808" spans="1:11" ht="12.75">
      <c r="A808" s="41" t="str">
        <f ca="1">IF(ISERROR(MATCH(E808,Код_КЦСР,0)),"",INDIRECT(ADDRESS(MATCH(E808,Код_КЦСР,0)+1,2,,,"КЦСР")))</f>
        <v>Процентные платежи по долговым обязательствам</v>
      </c>
      <c r="B808" s="88">
        <v>807</v>
      </c>
      <c r="C808" s="8" t="s">
        <v>211</v>
      </c>
      <c r="D808" s="8" t="s">
        <v>234</v>
      </c>
      <c r="E808" s="88" t="s">
        <v>338</v>
      </c>
      <c r="F808" s="88"/>
      <c r="G808" s="94">
        <f t="shared" si="126"/>
        <v>46394.2</v>
      </c>
      <c r="H808" s="94">
        <f t="shared" si="126"/>
        <v>0</v>
      </c>
      <c r="I808" s="94">
        <f t="shared" si="122"/>
        <v>46394.2</v>
      </c>
      <c r="J808" s="94">
        <f t="shared" si="126"/>
        <v>0</v>
      </c>
      <c r="K808" s="79">
        <f t="shared" si="119"/>
        <v>46394.2</v>
      </c>
    </row>
    <row r="809" spans="1:11" ht="12.75">
      <c r="A809" s="41" t="str">
        <f ca="1">IF(ISERROR(MATCH(E809,Код_КЦСР,0)),"",INDIRECT(ADDRESS(MATCH(E809,Код_КЦСР,0)+1,2,,,"КЦСР")))</f>
        <v>Процентные платежи по муниципальному долгу</v>
      </c>
      <c r="B809" s="88">
        <v>807</v>
      </c>
      <c r="C809" s="8" t="s">
        <v>211</v>
      </c>
      <c r="D809" s="8" t="s">
        <v>234</v>
      </c>
      <c r="E809" s="88" t="s">
        <v>339</v>
      </c>
      <c r="F809" s="88"/>
      <c r="G809" s="94">
        <f t="shared" si="126"/>
        <v>46394.2</v>
      </c>
      <c r="H809" s="94">
        <f t="shared" si="126"/>
        <v>0</v>
      </c>
      <c r="I809" s="94">
        <f t="shared" si="122"/>
        <v>46394.2</v>
      </c>
      <c r="J809" s="94">
        <f t="shared" si="126"/>
        <v>0</v>
      </c>
      <c r="K809" s="79">
        <f t="shared" si="119"/>
        <v>46394.2</v>
      </c>
    </row>
    <row r="810" spans="1:11" ht="12.75">
      <c r="A810" s="41" t="str">
        <f ca="1">IF(ISERROR(MATCH(F810,Код_КВР,0)),"",INDIRECT(ADDRESS(MATCH(F810,Код_КВР,0)+1,2,,,"КВР")))</f>
        <v>Обслуживание государственного (муниципального) долга</v>
      </c>
      <c r="B810" s="88">
        <v>807</v>
      </c>
      <c r="C810" s="8" t="s">
        <v>211</v>
      </c>
      <c r="D810" s="8" t="s">
        <v>234</v>
      </c>
      <c r="E810" s="88" t="s">
        <v>339</v>
      </c>
      <c r="F810" s="88">
        <v>700</v>
      </c>
      <c r="G810" s="94">
        <f t="shared" si="126"/>
        <v>46394.2</v>
      </c>
      <c r="H810" s="94">
        <f t="shared" si="126"/>
        <v>0</v>
      </c>
      <c r="I810" s="94">
        <f t="shared" si="122"/>
        <v>46394.2</v>
      </c>
      <c r="J810" s="94">
        <f t="shared" si="126"/>
        <v>0</v>
      </c>
      <c r="K810" s="79">
        <f t="shared" si="119"/>
        <v>46394.2</v>
      </c>
    </row>
    <row r="811" spans="1:11" ht="12.75">
      <c r="A811" s="41" t="str">
        <f ca="1">IF(ISERROR(MATCH(F811,Код_КВР,0)),"",INDIRECT(ADDRESS(MATCH(F811,Код_КВР,0)+1,2,,,"КВР")))</f>
        <v>Обслуживание муниципального долга</v>
      </c>
      <c r="B811" s="88">
        <v>807</v>
      </c>
      <c r="C811" s="8" t="s">
        <v>211</v>
      </c>
      <c r="D811" s="8" t="s">
        <v>234</v>
      </c>
      <c r="E811" s="88" t="s">
        <v>339</v>
      </c>
      <c r="F811" s="88">
        <v>730</v>
      </c>
      <c r="G811" s="94">
        <v>46394.2</v>
      </c>
      <c r="H811" s="94"/>
      <c r="I811" s="94">
        <f t="shared" si="122"/>
        <v>46394.2</v>
      </c>
      <c r="J811" s="94"/>
      <c r="K811" s="79">
        <f t="shared" si="119"/>
        <v>46394.2</v>
      </c>
    </row>
    <row r="812" spans="1:11" ht="12.75">
      <c r="A812" s="41" t="str">
        <f ca="1">IF(ISERROR(MATCH(B812,Код_ППП,0)),"",INDIRECT(ADDRESS(MATCH(B812,Код_ППП,0)+1,2,,,"ППП")))</f>
        <v>УПРАВЛЕНИЕ ПО ДЕЛАМ КУЛЬТУРЫ МЭРИИ ГОРОДА</v>
      </c>
      <c r="B812" s="88">
        <v>808</v>
      </c>
      <c r="C812" s="8"/>
      <c r="D812" s="8"/>
      <c r="E812" s="88"/>
      <c r="F812" s="88"/>
      <c r="G812" s="94">
        <f>G813+G822+G847</f>
        <v>321679.5</v>
      </c>
      <c r="H812" s="94">
        <f>H813+H822+H847</f>
        <v>0</v>
      </c>
      <c r="I812" s="94">
        <f t="shared" si="122"/>
        <v>321679.5</v>
      </c>
      <c r="J812" s="94">
        <f>J813+J822+J847</f>
        <v>-443.79999999999995</v>
      </c>
      <c r="K812" s="79">
        <f t="shared" si="119"/>
        <v>321235.7</v>
      </c>
    </row>
    <row r="813" spans="1:11" ht="12.75">
      <c r="A813" s="41" t="str">
        <f ca="1">IF(ISERROR(MATCH(C813,Код_Раздел,0)),"",INDIRECT(ADDRESS(MATCH(C813,Код_Раздел,0)+1,2,,,"Раздел")))</f>
        <v>Национальная экономика</v>
      </c>
      <c r="B813" s="88">
        <v>808</v>
      </c>
      <c r="C813" s="8" t="s">
        <v>237</v>
      </c>
      <c r="D813" s="8"/>
      <c r="E813" s="88"/>
      <c r="F813" s="88"/>
      <c r="G813" s="94">
        <f aca="true" t="shared" si="127" ref="G813:J820">G814</f>
        <v>41.4</v>
      </c>
      <c r="H813" s="94">
        <f t="shared" si="127"/>
        <v>0</v>
      </c>
      <c r="I813" s="94">
        <f t="shared" si="122"/>
        <v>41.4</v>
      </c>
      <c r="J813" s="94">
        <f t="shared" si="127"/>
        <v>0</v>
      </c>
      <c r="K813" s="79">
        <f t="shared" si="119"/>
        <v>41.4</v>
      </c>
    </row>
    <row r="814" spans="1:11" ht="12.75">
      <c r="A814" s="10" t="s">
        <v>244</v>
      </c>
      <c r="B814" s="88">
        <v>808</v>
      </c>
      <c r="C814" s="8" t="s">
        <v>237</v>
      </c>
      <c r="D814" s="8" t="s">
        <v>217</v>
      </c>
      <c r="E814" s="88"/>
      <c r="F814" s="88"/>
      <c r="G814" s="94">
        <f t="shared" si="127"/>
        <v>41.4</v>
      </c>
      <c r="H814" s="94">
        <f t="shared" si="127"/>
        <v>0</v>
      </c>
      <c r="I814" s="94">
        <f t="shared" si="122"/>
        <v>41.4</v>
      </c>
      <c r="J814" s="94">
        <f t="shared" si="127"/>
        <v>0</v>
      </c>
      <c r="K814" s="79">
        <f t="shared" si="119"/>
        <v>41.4</v>
      </c>
    </row>
    <row r="815" spans="1:11" ht="33">
      <c r="A815" s="41" t="str">
        <f ca="1">IF(ISERROR(MATCH(E815,Код_КЦСР,0)),"",INDIRECT(ADDRESS(MATCH(E815,Код_КЦСР,0)+1,2,,,"КЦСР")))</f>
        <v>Муниципальная программа «Развитие внутреннего и въездного туризма в г.Череповце на 2014-2022 годы»</v>
      </c>
      <c r="B815" s="88">
        <v>808</v>
      </c>
      <c r="C815" s="8" t="s">
        <v>237</v>
      </c>
      <c r="D815" s="8" t="s">
        <v>217</v>
      </c>
      <c r="E815" s="88" t="s">
        <v>1</v>
      </c>
      <c r="F815" s="88"/>
      <c r="G815" s="94">
        <f t="shared" si="127"/>
        <v>41.4</v>
      </c>
      <c r="H815" s="94">
        <f t="shared" si="127"/>
        <v>0</v>
      </c>
      <c r="I815" s="94">
        <f t="shared" si="122"/>
        <v>41.4</v>
      </c>
      <c r="J815" s="94">
        <f t="shared" si="127"/>
        <v>0</v>
      </c>
      <c r="K815" s="79">
        <f t="shared" si="119"/>
        <v>41.4</v>
      </c>
    </row>
    <row r="816" spans="1:11" ht="33">
      <c r="A816" s="41" t="str">
        <f ca="1">IF(ISERROR(MATCH(E816,Код_КЦСР,0)),"",INDIRECT(ADDRESS(MATCH(E816,Код_КЦСР,0)+1,2,,,"КЦСР")))</f>
        <v>Продвижение городского туристского продукта на российском и международном рынках</v>
      </c>
      <c r="B816" s="88">
        <v>808</v>
      </c>
      <c r="C816" s="8" t="s">
        <v>237</v>
      </c>
      <c r="D816" s="8" t="s">
        <v>217</v>
      </c>
      <c r="E816" s="88" t="s">
        <v>3</v>
      </c>
      <c r="F816" s="88"/>
      <c r="G816" s="94">
        <f>G817+G819</f>
        <v>41.4</v>
      </c>
      <c r="H816" s="94">
        <f>H817+H819</f>
        <v>0</v>
      </c>
      <c r="I816" s="94">
        <f t="shared" si="122"/>
        <v>41.4</v>
      </c>
      <c r="J816" s="94">
        <f>J817+J819</f>
        <v>0</v>
      </c>
      <c r="K816" s="79">
        <f t="shared" si="119"/>
        <v>41.4</v>
      </c>
    </row>
    <row r="817" spans="1:11" ht="33">
      <c r="A817" s="41" t="str">
        <f ca="1">IF(ISERROR(MATCH(F817,Код_КВР,0)),"",INDIRECT(ADDRESS(MATCH(F817,Код_КВР,0)+1,2,,,"КВР")))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17" s="88">
        <v>808</v>
      </c>
      <c r="C817" s="8" t="s">
        <v>237</v>
      </c>
      <c r="D817" s="8" t="s">
        <v>217</v>
      </c>
      <c r="E817" s="88" t="s">
        <v>3</v>
      </c>
      <c r="F817" s="88">
        <v>100</v>
      </c>
      <c r="G817" s="94">
        <f>G818</f>
        <v>11</v>
      </c>
      <c r="H817" s="94">
        <f>H818</f>
        <v>0</v>
      </c>
      <c r="I817" s="94">
        <f t="shared" si="122"/>
        <v>11</v>
      </c>
      <c r="J817" s="94">
        <f>J818</f>
        <v>0</v>
      </c>
      <c r="K817" s="79">
        <f t="shared" si="119"/>
        <v>11</v>
      </c>
    </row>
    <row r="818" spans="1:11" ht="12.75">
      <c r="A818" s="41" t="str">
        <f ca="1">IF(ISERROR(MATCH(F818,Код_КВР,0)),"",INDIRECT(ADDRESS(MATCH(F818,Код_КВР,0)+1,2,,,"КВР")))</f>
        <v>Расходы на выплаты персоналу муниципальных органов</v>
      </c>
      <c r="B818" s="88">
        <v>808</v>
      </c>
      <c r="C818" s="8" t="s">
        <v>237</v>
      </c>
      <c r="D818" s="8" t="s">
        <v>217</v>
      </c>
      <c r="E818" s="88" t="s">
        <v>3</v>
      </c>
      <c r="F818" s="88">
        <v>120</v>
      </c>
      <c r="G818" s="94">
        <v>11</v>
      </c>
      <c r="H818" s="94"/>
      <c r="I818" s="94">
        <f t="shared" si="122"/>
        <v>11</v>
      </c>
      <c r="J818" s="94"/>
      <c r="K818" s="79">
        <f t="shared" si="119"/>
        <v>11</v>
      </c>
    </row>
    <row r="819" spans="1:11" ht="33">
      <c r="A819" s="41" t="str">
        <f ca="1">IF(ISERROR(MATCH(F819,Код_КВР,0)),"",INDIRECT(ADDRESS(MATCH(F819,Код_КВР,0)+1,2,,,"КВР")))</f>
        <v>Предоставление субсидий бюджетным, автономным учреждениям и иным некоммерческим организациям</v>
      </c>
      <c r="B819" s="88">
        <v>808</v>
      </c>
      <c r="C819" s="8" t="s">
        <v>237</v>
      </c>
      <c r="D819" s="8" t="s">
        <v>217</v>
      </c>
      <c r="E819" s="88" t="s">
        <v>3</v>
      </c>
      <c r="F819" s="88">
        <v>600</v>
      </c>
      <c r="G819" s="94">
        <f t="shared" si="127"/>
        <v>30.4</v>
      </c>
      <c r="H819" s="94">
        <f t="shared" si="127"/>
        <v>0</v>
      </c>
      <c r="I819" s="94">
        <f t="shared" si="122"/>
        <v>30.4</v>
      </c>
      <c r="J819" s="94">
        <f t="shared" si="127"/>
        <v>0</v>
      </c>
      <c r="K819" s="79">
        <f aca="true" t="shared" si="128" ref="K819:K882">I819+J819</f>
        <v>30.4</v>
      </c>
    </row>
    <row r="820" spans="1:11" ht="12.75">
      <c r="A820" s="41" t="str">
        <f ca="1">IF(ISERROR(MATCH(F820,Код_КВР,0)),"",INDIRECT(ADDRESS(MATCH(F820,Код_КВР,0)+1,2,,,"КВР")))</f>
        <v>Субсидии бюджетным учреждениям</v>
      </c>
      <c r="B820" s="88">
        <v>808</v>
      </c>
      <c r="C820" s="8" t="s">
        <v>237</v>
      </c>
      <c r="D820" s="8" t="s">
        <v>217</v>
      </c>
      <c r="E820" s="88" t="s">
        <v>3</v>
      </c>
      <c r="F820" s="88">
        <v>610</v>
      </c>
      <c r="G820" s="94">
        <f t="shared" si="127"/>
        <v>30.4</v>
      </c>
      <c r="H820" s="94">
        <f t="shared" si="127"/>
        <v>0</v>
      </c>
      <c r="I820" s="94">
        <f t="shared" si="122"/>
        <v>30.4</v>
      </c>
      <c r="J820" s="94">
        <f t="shared" si="127"/>
        <v>0</v>
      </c>
      <c r="K820" s="79">
        <f t="shared" si="128"/>
        <v>30.4</v>
      </c>
    </row>
    <row r="821" spans="1:11" ht="12.75">
      <c r="A821" s="41" t="str">
        <f ca="1">IF(ISERROR(MATCH(F821,Код_КВР,0)),"",INDIRECT(ADDRESS(MATCH(F821,Код_КВР,0)+1,2,,,"КВР")))</f>
        <v>Субсидии бюджетным учреждениям на иные цели</v>
      </c>
      <c r="B821" s="88">
        <v>808</v>
      </c>
      <c r="C821" s="8" t="s">
        <v>237</v>
      </c>
      <c r="D821" s="8" t="s">
        <v>217</v>
      </c>
      <c r="E821" s="88" t="s">
        <v>3</v>
      </c>
      <c r="F821" s="88">
        <v>612</v>
      </c>
      <c r="G821" s="94">
        <v>30.4</v>
      </c>
      <c r="H821" s="94"/>
      <c r="I821" s="94">
        <f t="shared" si="122"/>
        <v>30.4</v>
      </c>
      <c r="J821" s="94"/>
      <c r="K821" s="79">
        <f t="shared" si="128"/>
        <v>30.4</v>
      </c>
    </row>
    <row r="822" spans="1:11" ht="12.75">
      <c r="A822" s="41" t="str">
        <f ca="1">IF(ISERROR(MATCH(C822,Код_Раздел,0)),"",INDIRECT(ADDRESS(MATCH(C822,Код_Раздел,0)+1,2,,,"Раздел")))</f>
        <v>Образование</v>
      </c>
      <c r="B822" s="88">
        <v>808</v>
      </c>
      <c r="C822" s="8" t="s">
        <v>216</v>
      </c>
      <c r="D822" s="8"/>
      <c r="E822" s="88"/>
      <c r="F822" s="88"/>
      <c r="G822" s="94">
        <f>G823+G830</f>
        <v>61155.1</v>
      </c>
      <c r="H822" s="94">
        <f>H823+H830</f>
        <v>0</v>
      </c>
      <c r="I822" s="94">
        <f t="shared" si="122"/>
        <v>61155.1</v>
      </c>
      <c r="J822" s="94">
        <f>J823+J830</f>
        <v>0</v>
      </c>
      <c r="K822" s="79">
        <f t="shared" si="128"/>
        <v>61155.1</v>
      </c>
    </row>
    <row r="823" spans="1:11" ht="12.75">
      <c r="A823" s="10" t="s">
        <v>271</v>
      </c>
      <c r="B823" s="88">
        <v>808</v>
      </c>
      <c r="C823" s="8" t="s">
        <v>216</v>
      </c>
      <c r="D823" s="8" t="s">
        <v>235</v>
      </c>
      <c r="E823" s="88"/>
      <c r="F823" s="88"/>
      <c r="G823" s="94">
        <f aca="true" t="shared" si="129" ref="G823:J828">G824</f>
        <v>60888.1</v>
      </c>
      <c r="H823" s="94">
        <f t="shared" si="129"/>
        <v>0</v>
      </c>
      <c r="I823" s="94">
        <f t="shared" si="122"/>
        <v>60888.1</v>
      </c>
      <c r="J823" s="94">
        <f t="shared" si="129"/>
        <v>0</v>
      </c>
      <c r="K823" s="79">
        <f t="shared" si="128"/>
        <v>60888.1</v>
      </c>
    </row>
    <row r="824" spans="1:11" ht="33">
      <c r="A824" s="41" t="str">
        <f ca="1">IF(ISERROR(MATCH(E824,Код_КЦСР,0)),"",INDIRECT(ADDRESS(MATCH(E824,Код_КЦСР,0)+1,2,,,"КЦСР")))</f>
        <v>Муниципальная программа «Культура, традиции и народное творчество в городе Череповце» на 2013-2018 годы</v>
      </c>
      <c r="B824" s="88">
        <v>808</v>
      </c>
      <c r="C824" s="8" t="s">
        <v>216</v>
      </c>
      <c r="D824" s="8" t="s">
        <v>235</v>
      </c>
      <c r="E824" s="88" t="s">
        <v>491</v>
      </c>
      <c r="F824" s="88"/>
      <c r="G824" s="94">
        <f t="shared" si="129"/>
        <v>60888.1</v>
      </c>
      <c r="H824" s="94">
        <f t="shared" si="129"/>
        <v>0</v>
      </c>
      <c r="I824" s="94">
        <f t="shared" si="122"/>
        <v>60888.1</v>
      </c>
      <c r="J824" s="94">
        <f t="shared" si="129"/>
        <v>0</v>
      </c>
      <c r="K824" s="79">
        <f t="shared" si="128"/>
        <v>60888.1</v>
      </c>
    </row>
    <row r="825" spans="1:11" ht="33">
      <c r="A825" s="41" t="str">
        <f ca="1">IF(ISERROR(MATCH(E825,Код_КЦСР,0)),"",INDIRECT(ADDRESS(MATCH(E825,Код_КЦСР,0)+1,2,,,"КЦСР")))</f>
        <v>Дополнительное образование в сфере культуры и искусства, поддержка юных дарований</v>
      </c>
      <c r="B825" s="88">
        <v>808</v>
      </c>
      <c r="C825" s="8" t="s">
        <v>216</v>
      </c>
      <c r="D825" s="8" t="s">
        <v>235</v>
      </c>
      <c r="E825" s="88" t="s">
        <v>546</v>
      </c>
      <c r="F825" s="88"/>
      <c r="G825" s="94">
        <f t="shared" si="129"/>
        <v>60888.1</v>
      </c>
      <c r="H825" s="94">
        <f t="shared" si="129"/>
        <v>0</v>
      </c>
      <c r="I825" s="94">
        <f t="shared" si="122"/>
        <v>60888.1</v>
      </c>
      <c r="J825" s="94">
        <f t="shared" si="129"/>
        <v>0</v>
      </c>
      <c r="K825" s="79">
        <f t="shared" si="128"/>
        <v>60888.1</v>
      </c>
    </row>
    <row r="826" spans="1:11" ht="12.75">
      <c r="A826" s="41" t="str">
        <f ca="1">IF(ISERROR(MATCH(E826,Код_КЦСР,0)),"",INDIRECT(ADDRESS(MATCH(E826,Код_КЦСР,0)+1,2,,,"КЦСР")))</f>
        <v>Оказание муниципальных услуг</v>
      </c>
      <c r="B826" s="88">
        <v>808</v>
      </c>
      <c r="C826" s="8" t="s">
        <v>216</v>
      </c>
      <c r="D826" s="8" t="s">
        <v>235</v>
      </c>
      <c r="E826" s="88" t="s">
        <v>549</v>
      </c>
      <c r="F826" s="88"/>
      <c r="G826" s="94">
        <f t="shared" si="129"/>
        <v>60888.1</v>
      </c>
      <c r="H826" s="94">
        <f t="shared" si="129"/>
        <v>0</v>
      </c>
      <c r="I826" s="94">
        <f t="shared" si="122"/>
        <v>60888.1</v>
      </c>
      <c r="J826" s="94">
        <f t="shared" si="129"/>
        <v>0</v>
      </c>
      <c r="K826" s="79">
        <f t="shared" si="128"/>
        <v>60888.1</v>
      </c>
    </row>
    <row r="827" spans="1:11" ht="33">
      <c r="A827" s="41" t="str">
        <f ca="1">IF(ISERROR(MATCH(F827,Код_КВР,0)),"",INDIRECT(ADDRESS(MATCH(F827,Код_КВР,0)+1,2,,,"КВР")))</f>
        <v>Предоставление субсидий бюджетным, автономным учреждениям и иным некоммерческим организациям</v>
      </c>
      <c r="B827" s="88">
        <v>808</v>
      </c>
      <c r="C827" s="8" t="s">
        <v>216</v>
      </c>
      <c r="D827" s="8" t="s">
        <v>235</v>
      </c>
      <c r="E827" s="88" t="s">
        <v>549</v>
      </c>
      <c r="F827" s="88">
        <v>600</v>
      </c>
      <c r="G827" s="94">
        <f t="shared" si="129"/>
        <v>60888.1</v>
      </c>
      <c r="H827" s="94">
        <f t="shared" si="129"/>
        <v>0</v>
      </c>
      <c r="I827" s="94">
        <f t="shared" si="122"/>
        <v>60888.1</v>
      </c>
      <c r="J827" s="94">
        <f t="shared" si="129"/>
        <v>0</v>
      </c>
      <c r="K827" s="79">
        <f t="shared" si="128"/>
        <v>60888.1</v>
      </c>
    </row>
    <row r="828" spans="1:11" ht="12.75">
      <c r="A828" s="41" t="str">
        <f ca="1">IF(ISERROR(MATCH(F828,Код_КВР,0)),"",INDIRECT(ADDRESS(MATCH(F828,Код_КВР,0)+1,2,,,"КВР")))</f>
        <v>Субсидии бюджетным учреждениям</v>
      </c>
      <c r="B828" s="88">
        <v>808</v>
      </c>
      <c r="C828" s="8" t="s">
        <v>216</v>
      </c>
      <c r="D828" s="8" t="s">
        <v>235</v>
      </c>
      <c r="E828" s="88" t="s">
        <v>549</v>
      </c>
      <c r="F828" s="88">
        <v>610</v>
      </c>
      <c r="G828" s="94">
        <f t="shared" si="129"/>
        <v>60888.1</v>
      </c>
      <c r="H828" s="94">
        <f t="shared" si="129"/>
        <v>0</v>
      </c>
      <c r="I828" s="94">
        <f t="shared" si="122"/>
        <v>60888.1</v>
      </c>
      <c r="J828" s="94">
        <f t="shared" si="129"/>
        <v>0</v>
      </c>
      <c r="K828" s="79">
        <f t="shared" si="128"/>
        <v>60888.1</v>
      </c>
    </row>
    <row r="829" spans="1:11" ht="49.5">
      <c r="A829" s="41" t="str">
        <f ca="1">IF(ISERROR(MATCH(F829,Код_КВР,0)),"",INDIRECT(ADDRESS(MATCH(F829,Код_КВР,0)+1,2,,,"КВР")))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29" s="88">
        <v>808</v>
      </c>
      <c r="C829" s="8" t="s">
        <v>216</v>
      </c>
      <c r="D829" s="8" t="s">
        <v>235</v>
      </c>
      <c r="E829" s="88" t="s">
        <v>549</v>
      </c>
      <c r="F829" s="88">
        <v>611</v>
      </c>
      <c r="G829" s="94">
        <v>60888.1</v>
      </c>
      <c r="H829" s="94"/>
      <c r="I829" s="94">
        <f t="shared" si="122"/>
        <v>60888.1</v>
      </c>
      <c r="J829" s="94"/>
      <c r="K829" s="79">
        <f t="shared" si="128"/>
        <v>60888.1</v>
      </c>
    </row>
    <row r="830" spans="1:11" ht="12.75">
      <c r="A830" s="10" t="s">
        <v>272</v>
      </c>
      <c r="B830" s="88">
        <v>808</v>
      </c>
      <c r="C830" s="8" t="s">
        <v>216</v>
      </c>
      <c r="D830" s="8" t="s">
        <v>240</v>
      </c>
      <c r="E830" s="88"/>
      <c r="F830" s="88"/>
      <c r="G830" s="94">
        <f>G831+G837</f>
        <v>267</v>
      </c>
      <c r="H830" s="94">
        <f>H831+H837</f>
        <v>0</v>
      </c>
      <c r="I830" s="94">
        <f t="shared" si="122"/>
        <v>267</v>
      </c>
      <c r="J830" s="94">
        <f>J831+J837</f>
        <v>0</v>
      </c>
      <c r="K830" s="79">
        <f t="shared" si="128"/>
        <v>267</v>
      </c>
    </row>
    <row r="831" spans="1:11" ht="33">
      <c r="A831" s="41" t="str">
        <f ca="1">IF(ISERROR(MATCH(E831,Код_КЦСР,0)),"",INDIRECT(ADDRESS(MATCH(E831,Код_КЦСР,0)+1,2,,,"КЦСР")))</f>
        <v>Муниципальная программа «Культура, традиции и народное творчество в городе Череповце» на 2013-2018 годы</v>
      </c>
      <c r="B831" s="88">
        <v>808</v>
      </c>
      <c r="C831" s="8" t="s">
        <v>216</v>
      </c>
      <c r="D831" s="8" t="s">
        <v>240</v>
      </c>
      <c r="E831" s="88" t="s">
        <v>491</v>
      </c>
      <c r="F831" s="88"/>
      <c r="G831" s="94">
        <f aca="true" t="shared" si="130" ref="G831:J835">G832</f>
        <v>76</v>
      </c>
      <c r="H831" s="94">
        <f t="shared" si="130"/>
        <v>0</v>
      </c>
      <c r="I831" s="94">
        <f t="shared" si="122"/>
        <v>76</v>
      </c>
      <c r="J831" s="94">
        <f t="shared" si="130"/>
        <v>0</v>
      </c>
      <c r="K831" s="79">
        <f t="shared" si="128"/>
        <v>76</v>
      </c>
    </row>
    <row r="832" spans="1:11" ht="12.75">
      <c r="A832" s="41" t="str">
        <f ca="1">IF(ISERROR(MATCH(E832,Код_КЦСР,0)),"",INDIRECT(ADDRESS(MATCH(E832,Код_КЦСР,0)+1,2,,,"КЦСР")))</f>
        <v>Совершенствование культурно-досуговой деятельности</v>
      </c>
      <c r="B832" s="88">
        <v>808</v>
      </c>
      <c r="C832" s="8" t="s">
        <v>216</v>
      </c>
      <c r="D832" s="8" t="s">
        <v>240</v>
      </c>
      <c r="E832" s="88" t="s">
        <v>521</v>
      </c>
      <c r="F832" s="88"/>
      <c r="G832" s="94">
        <f t="shared" si="130"/>
        <v>76</v>
      </c>
      <c r="H832" s="94">
        <f t="shared" si="130"/>
        <v>0</v>
      </c>
      <c r="I832" s="94">
        <f t="shared" si="122"/>
        <v>76</v>
      </c>
      <c r="J832" s="94">
        <f t="shared" si="130"/>
        <v>0</v>
      </c>
      <c r="K832" s="79">
        <f t="shared" si="128"/>
        <v>76</v>
      </c>
    </row>
    <row r="833" spans="1:11" ht="82.5">
      <c r="A833" s="41" t="str">
        <f ca="1">IF(ISERROR(MATCH(E833,Код_КЦСР,0)),"",INDIRECT(ADDRESS(MATCH(E833,Код_КЦСР,0)+1,2,,,"КЦСР")))</f>
        <v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v>
      </c>
      <c r="B833" s="88">
        <v>808</v>
      </c>
      <c r="C833" s="8" t="s">
        <v>216</v>
      </c>
      <c r="D833" s="8" t="s">
        <v>240</v>
      </c>
      <c r="E833" s="88" t="s">
        <v>527</v>
      </c>
      <c r="F833" s="88"/>
      <c r="G833" s="94">
        <f t="shared" si="130"/>
        <v>76</v>
      </c>
      <c r="H833" s="94">
        <f t="shared" si="130"/>
        <v>0</v>
      </c>
      <c r="I833" s="94">
        <f t="shared" si="122"/>
        <v>76</v>
      </c>
      <c r="J833" s="94">
        <f t="shared" si="130"/>
        <v>0</v>
      </c>
      <c r="K833" s="79">
        <f t="shared" si="128"/>
        <v>76</v>
      </c>
    </row>
    <row r="834" spans="1:11" ht="33">
      <c r="A834" s="41" t="str">
        <f ca="1">IF(ISERROR(MATCH(F834,Код_КВР,0)),"",INDIRECT(ADDRESS(MATCH(F834,Код_КВР,0)+1,2,,,"КВР")))</f>
        <v>Предоставление субсидий бюджетным, автономным учреждениям и иным некоммерческим организациям</v>
      </c>
      <c r="B834" s="88">
        <v>808</v>
      </c>
      <c r="C834" s="8" t="s">
        <v>216</v>
      </c>
      <c r="D834" s="8" t="s">
        <v>240</v>
      </c>
      <c r="E834" s="88" t="s">
        <v>527</v>
      </c>
      <c r="F834" s="88">
        <v>600</v>
      </c>
      <c r="G834" s="94">
        <f t="shared" si="130"/>
        <v>76</v>
      </c>
      <c r="H834" s="94">
        <f t="shared" si="130"/>
        <v>0</v>
      </c>
      <c r="I834" s="94">
        <f aca="true" t="shared" si="131" ref="I834:I897">G834+H834</f>
        <v>76</v>
      </c>
      <c r="J834" s="94">
        <f t="shared" si="130"/>
        <v>0</v>
      </c>
      <c r="K834" s="79">
        <f t="shared" si="128"/>
        <v>76</v>
      </c>
    </row>
    <row r="835" spans="1:11" ht="12.75">
      <c r="A835" s="41" t="str">
        <f ca="1">IF(ISERROR(MATCH(F835,Код_КВР,0)),"",INDIRECT(ADDRESS(MATCH(F835,Код_КВР,0)+1,2,,,"КВР")))</f>
        <v>Субсидии бюджетным учреждениям</v>
      </c>
      <c r="B835" s="88">
        <v>808</v>
      </c>
      <c r="C835" s="8" t="s">
        <v>216</v>
      </c>
      <c r="D835" s="8" t="s">
        <v>240</v>
      </c>
      <c r="E835" s="88" t="s">
        <v>527</v>
      </c>
      <c r="F835" s="88">
        <v>610</v>
      </c>
      <c r="G835" s="94">
        <f t="shared" si="130"/>
        <v>76</v>
      </c>
      <c r="H835" s="94">
        <f t="shared" si="130"/>
        <v>0</v>
      </c>
      <c r="I835" s="94">
        <f t="shared" si="131"/>
        <v>76</v>
      </c>
      <c r="J835" s="94">
        <f t="shared" si="130"/>
        <v>0</v>
      </c>
      <c r="K835" s="79">
        <f t="shared" si="128"/>
        <v>76</v>
      </c>
    </row>
    <row r="836" spans="1:11" ht="12.75">
      <c r="A836" s="41" t="str">
        <f ca="1">IF(ISERROR(MATCH(F836,Код_КВР,0)),"",INDIRECT(ADDRESS(MATCH(F836,Код_КВР,0)+1,2,,,"КВР")))</f>
        <v>Субсидии бюджетным учреждениям на иные цели</v>
      </c>
      <c r="B836" s="88">
        <v>808</v>
      </c>
      <c r="C836" s="8" t="s">
        <v>216</v>
      </c>
      <c r="D836" s="8" t="s">
        <v>240</v>
      </c>
      <c r="E836" s="88" t="s">
        <v>527</v>
      </c>
      <c r="F836" s="88">
        <v>612</v>
      </c>
      <c r="G836" s="94">
        <v>76</v>
      </c>
      <c r="H836" s="94"/>
      <c r="I836" s="94">
        <f t="shared" si="131"/>
        <v>76</v>
      </c>
      <c r="J836" s="94"/>
      <c r="K836" s="79">
        <f t="shared" si="128"/>
        <v>76</v>
      </c>
    </row>
    <row r="837" spans="1:11" ht="33">
      <c r="A837" s="41" t="str">
        <f ca="1">IF(ISERROR(MATCH(E837,Код_КЦСР,0)),"",INDIRECT(ADDRESS(MATCH(E837,Код_КЦСР,0)+1,2,,,"КЦСР")))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837" s="88">
        <v>808</v>
      </c>
      <c r="C837" s="8" t="s">
        <v>216</v>
      </c>
      <c r="D837" s="8" t="s">
        <v>240</v>
      </c>
      <c r="E837" s="88" t="s">
        <v>90</v>
      </c>
      <c r="F837" s="88"/>
      <c r="G837" s="94">
        <f>G838</f>
        <v>191</v>
      </c>
      <c r="H837" s="94">
        <f>H838</f>
        <v>0</v>
      </c>
      <c r="I837" s="94">
        <f t="shared" si="131"/>
        <v>191</v>
      </c>
      <c r="J837" s="94">
        <f>J838</f>
        <v>0</v>
      </c>
      <c r="K837" s="79">
        <f t="shared" si="128"/>
        <v>191</v>
      </c>
    </row>
    <row r="838" spans="1:11" ht="12.75">
      <c r="A838" s="41" t="str">
        <f ca="1">IF(ISERROR(MATCH(E838,Код_КЦСР,0)),"",INDIRECT(ADDRESS(MATCH(E838,Код_КЦСР,0)+1,2,,,"КЦСР")))</f>
        <v>Обеспечение пожарной безопасности муниципальных учреждений города</v>
      </c>
      <c r="B838" s="88">
        <v>808</v>
      </c>
      <c r="C838" s="8" t="s">
        <v>216</v>
      </c>
      <c r="D838" s="8" t="s">
        <v>240</v>
      </c>
      <c r="E838" s="88" t="s">
        <v>92</v>
      </c>
      <c r="F838" s="88"/>
      <c r="G838" s="94">
        <f>G839+G843</f>
        <v>191</v>
      </c>
      <c r="H838" s="94">
        <f>H839+H843</f>
        <v>0</v>
      </c>
      <c r="I838" s="94">
        <f t="shared" si="131"/>
        <v>191</v>
      </c>
      <c r="J838" s="94">
        <f>J839+J843</f>
        <v>0</v>
      </c>
      <c r="K838" s="79">
        <f t="shared" si="128"/>
        <v>191</v>
      </c>
    </row>
    <row r="839" spans="1:11" ht="49.5">
      <c r="A839" s="41" t="str">
        <f ca="1">IF(ISERROR(MATCH(E839,Код_КЦСР,0)),"",INDIRECT(ADDRESS(MATCH(E839,Код_КЦСР,0)+1,2,,,"КЦСР")))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839" s="88">
        <v>808</v>
      </c>
      <c r="C839" s="8" t="s">
        <v>216</v>
      </c>
      <c r="D839" s="8" t="s">
        <v>240</v>
      </c>
      <c r="E839" s="88" t="s">
        <v>94</v>
      </c>
      <c r="F839" s="88"/>
      <c r="G839" s="94">
        <f aca="true" t="shared" si="132" ref="G839:J841">G840</f>
        <v>191</v>
      </c>
      <c r="H839" s="94">
        <f t="shared" si="132"/>
        <v>0</v>
      </c>
      <c r="I839" s="94">
        <f t="shared" si="131"/>
        <v>191</v>
      </c>
      <c r="J839" s="94">
        <f t="shared" si="132"/>
        <v>0</v>
      </c>
      <c r="K839" s="79">
        <f t="shared" si="128"/>
        <v>191</v>
      </c>
    </row>
    <row r="840" spans="1:11" ht="33">
      <c r="A840" s="41" t="str">
        <f ca="1">IF(ISERROR(MATCH(F840,Код_КВР,0)),"",INDIRECT(ADDRESS(MATCH(F840,Код_КВР,0)+1,2,,,"КВР")))</f>
        <v>Предоставление субсидий бюджетным, автономным учреждениям и иным некоммерческим организациям</v>
      </c>
      <c r="B840" s="88">
        <v>808</v>
      </c>
      <c r="C840" s="8" t="s">
        <v>216</v>
      </c>
      <c r="D840" s="8" t="s">
        <v>240</v>
      </c>
      <c r="E840" s="88" t="s">
        <v>94</v>
      </c>
      <c r="F840" s="88">
        <v>600</v>
      </c>
      <c r="G840" s="94">
        <f t="shared" si="132"/>
        <v>191</v>
      </c>
      <c r="H840" s="94">
        <f t="shared" si="132"/>
        <v>0</v>
      </c>
      <c r="I840" s="94">
        <f t="shared" si="131"/>
        <v>191</v>
      </c>
      <c r="J840" s="94">
        <f t="shared" si="132"/>
        <v>0</v>
      </c>
      <c r="K840" s="79">
        <f t="shared" si="128"/>
        <v>191</v>
      </c>
    </row>
    <row r="841" spans="1:11" ht="12.75">
      <c r="A841" s="41" t="str">
        <f ca="1">IF(ISERROR(MATCH(F841,Код_КВР,0)),"",INDIRECT(ADDRESS(MATCH(F841,Код_КВР,0)+1,2,,,"КВР")))</f>
        <v>Субсидии бюджетным учреждениям</v>
      </c>
      <c r="B841" s="88">
        <v>808</v>
      </c>
      <c r="C841" s="8" t="s">
        <v>216</v>
      </c>
      <c r="D841" s="8" t="s">
        <v>240</v>
      </c>
      <c r="E841" s="88" t="s">
        <v>94</v>
      </c>
      <c r="F841" s="88">
        <v>610</v>
      </c>
      <c r="G841" s="94">
        <f t="shared" si="132"/>
        <v>191</v>
      </c>
      <c r="H841" s="94">
        <f t="shared" si="132"/>
        <v>0</v>
      </c>
      <c r="I841" s="94">
        <f t="shared" si="131"/>
        <v>191</v>
      </c>
      <c r="J841" s="94">
        <f t="shared" si="132"/>
        <v>0</v>
      </c>
      <c r="K841" s="79">
        <f t="shared" si="128"/>
        <v>191</v>
      </c>
    </row>
    <row r="842" spans="1:11" ht="12.75">
      <c r="A842" s="41" t="str">
        <f ca="1">IF(ISERROR(MATCH(F842,Код_КВР,0)),"",INDIRECT(ADDRESS(MATCH(F842,Код_КВР,0)+1,2,,,"КВР")))</f>
        <v>Субсидии бюджетным учреждениям на иные цели</v>
      </c>
      <c r="B842" s="88">
        <v>808</v>
      </c>
      <c r="C842" s="8" t="s">
        <v>216</v>
      </c>
      <c r="D842" s="8" t="s">
        <v>240</v>
      </c>
      <c r="E842" s="88" t="s">
        <v>94</v>
      </c>
      <c r="F842" s="88">
        <v>612</v>
      </c>
      <c r="G842" s="94">
        <v>191</v>
      </c>
      <c r="H842" s="94"/>
      <c r="I842" s="94">
        <f t="shared" si="131"/>
        <v>191</v>
      </c>
      <c r="J842" s="94"/>
      <c r="K842" s="79">
        <f t="shared" si="128"/>
        <v>191</v>
      </c>
    </row>
    <row r="843" spans="1:11" ht="12.75" hidden="1">
      <c r="A843" s="41" t="str">
        <f ca="1">IF(ISERROR(MATCH(E843,Код_КЦСР,0)),"",INDIRECT(ADDRESS(MATCH(E843,Код_КЦСР,0)+1,2,,,"КЦСР")))</f>
        <v>Ремонт и оборудование эвакуационных путей  зданий</v>
      </c>
      <c r="B843" s="88">
        <v>808</v>
      </c>
      <c r="C843" s="8" t="s">
        <v>216</v>
      </c>
      <c r="D843" s="8" t="s">
        <v>240</v>
      </c>
      <c r="E843" s="88" t="s">
        <v>98</v>
      </c>
      <c r="F843" s="88"/>
      <c r="G843" s="94">
        <f aca="true" t="shared" si="133" ref="G843:J845">G844</f>
        <v>0</v>
      </c>
      <c r="H843" s="94">
        <f t="shared" si="133"/>
        <v>0</v>
      </c>
      <c r="I843" s="94">
        <f t="shared" si="131"/>
        <v>0</v>
      </c>
      <c r="J843" s="94">
        <f t="shared" si="133"/>
        <v>0</v>
      </c>
      <c r="K843" s="79">
        <f t="shared" si="128"/>
        <v>0</v>
      </c>
    </row>
    <row r="844" spans="1:11" ht="33" hidden="1">
      <c r="A844" s="41" t="str">
        <f ca="1">IF(ISERROR(MATCH(F844,Код_КВР,0)),"",INDIRECT(ADDRESS(MATCH(F844,Код_КВР,0)+1,2,,,"КВР")))</f>
        <v>Предоставление субсидий бюджетным, автономным учреждениям и иным некоммерческим организациям</v>
      </c>
      <c r="B844" s="88">
        <v>808</v>
      </c>
      <c r="C844" s="8" t="s">
        <v>216</v>
      </c>
      <c r="D844" s="8" t="s">
        <v>240</v>
      </c>
      <c r="E844" s="88" t="s">
        <v>98</v>
      </c>
      <c r="F844" s="88">
        <v>600</v>
      </c>
      <c r="G844" s="94">
        <f t="shared" si="133"/>
        <v>0</v>
      </c>
      <c r="H844" s="94">
        <f t="shared" si="133"/>
        <v>0</v>
      </c>
      <c r="I844" s="94">
        <f t="shared" si="131"/>
        <v>0</v>
      </c>
      <c r="J844" s="94">
        <f t="shared" si="133"/>
        <v>0</v>
      </c>
      <c r="K844" s="79">
        <f t="shared" si="128"/>
        <v>0</v>
      </c>
    </row>
    <row r="845" spans="1:11" ht="12.75" hidden="1">
      <c r="A845" s="41" t="str">
        <f ca="1">IF(ISERROR(MATCH(F845,Код_КВР,0)),"",INDIRECT(ADDRESS(MATCH(F845,Код_КВР,0)+1,2,,,"КВР")))</f>
        <v>Субсидии бюджетным учреждениям</v>
      </c>
      <c r="B845" s="88">
        <v>808</v>
      </c>
      <c r="C845" s="8" t="s">
        <v>216</v>
      </c>
      <c r="D845" s="8" t="s">
        <v>240</v>
      </c>
      <c r="E845" s="88" t="s">
        <v>98</v>
      </c>
      <c r="F845" s="88">
        <v>610</v>
      </c>
      <c r="G845" s="94">
        <f t="shared" si="133"/>
        <v>0</v>
      </c>
      <c r="H845" s="94">
        <f t="shared" si="133"/>
        <v>0</v>
      </c>
      <c r="I845" s="94">
        <f t="shared" si="131"/>
        <v>0</v>
      </c>
      <c r="J845" s="94">
        <f t="shared" si="133"/>
        <v>0</v>
      </c>
      <c r="K845" s="79">
        <f t="shared" si="128"/>
        <v>0</v>
      </c>
    </row>
    <row r="846" spans="1:11" ht="12.75" hidden="1">
      <c r="A846" s="41" t="str">
        <f ca="1">IF(ISERROR(MATCH(F846,Код_КВР,0)),"",INDIRECT(ADDRESS(MATCH(F846,Код_КВР,0)+1,2,,,"КВР")))</f>
        <v>Субсидии бюджетным учреждениям на иные цели</v>
      </c>
      <c r="B846" s="88">
        <v>808</v>
      </c>
      <c r="C846" s="8" t="s">
        <v>216</v>
      </c>
      <c r="D846" s="8" t="s">
        <v>240</v>
      </c>
      <c r="E846" s="88" t="s">
        <v>98</v>
      </c>
      <c r="F846" s="88">
        <v>612</v>
      </c>
      <c r="G846" s="94"/>
      <c r="H846" s="94"/>
      <c r="I846" s="94">
        <f t="shared" si="131"/>
        <v>0</v>
      </c>
      <c r="J846" s="94"/>
      <c r="K846" s="79">
        <f t="shared" si="128"/>
        <v>0</v>
      </c>
    </row>
    <row r="847" spans="1:11" ht="12.75">
      <c r="A847" s="41" t="str">
        <f ca="1">IF(ISERROR(MATCH(C847,Код_Раздел,0)),"",INDIRECT(ADDRESS(MATCH(C847,Код_Раздел,0)+1,2,,,"Раздел")))</f>
        <v>Культура, кинематография</v>
      </c>
      <c r="B847" s="88">
        <v>808</v>
      </c>
      <c r="C847" s="8" t="s">
        <v>243</v>
      </c>
      <c r="D847" s="8"/>
      <c r="E847" s="88"/>
      <c r="F847" s="88"/>
      <c r="G847" s="94">
        <f>G848+G917</f>
        <v>260483</v>
      </c>
      <c r="H847" s="94">
        <f>H848+H917</f>
        <v>0</v>
      </c>
      <c r="I847" s="94">
        <f t="shared" si="131"/>
        <v>260483</v>
      </c>
      <c r="J847" s="94">
        <f>J848+J917</f>
        <v>-443.79999999999995</v>
      </c>
      <c r="K847" s="79">
        <f t="shared" si="128"/>
        <v>260039.2</v>
      </c>
    </row>
    <row r="848" spans="1:11" ht="12.75">
      <c r="A848" s="10" t="s">
        <v>205</v>
      </c>
      <c r="B848" s="88">
        <v>808</v>
      </c>
      <c r="C848" s="8" t="s">
        <v>243</v>
      </c>
      <c r="D848" s="8" t="s">
        <v>234</v>
      </c>
      <c r="E848" s="88"/>
      <c r="F848" s="88"/>
      <c r="G848" s="94">
        <f>G849</f>
        <v>233756</v>
      </c>
      <c r="H848" s="94">
        <f>H849</f>
        <v>0</v>
      </c>
      <c r="I848" s="94">
        <f t="shared" si="131"/>
        <v>233756</v>
      </c>
      <c r="J848" s="94">
        <f>J849+J911</f>
        <v>-479.79999999999995</v>
      </c>
      <c r="K848" s="79">
        <f t="shared" si="128"/>
        <v>233276.2</v>
      </c>
    </row>
    <row r="849" spans="1:11" ht="33">
      <c r="A849" s="41" t="str">
        <f ca="1">IF(ISERROR(MATCH(E849,Код_КЦСР,0)),"",INDIRECT(ADDRESS(MATCH(E849,Код_КЦСР,0)+1,2,,,"КЦСР")))</f>
        <v>Муниципальная программа «Культура, традиции и народное творчество в городе Череповце» на 2013-2018 годы</v>
      </c>
      <c r="B849" s="88">
        <v>808</v>
      </c>
      <c r="C849" s="8" t="s">
        <v>243</v>
      </c>
      <c r="D849" s="8" t="s">
        <v>234</v>
      </c>
      <c r="E849" s="88" t="s">
        <v>491</v>
      </c>
      <c r="F849" s="88"/>
      <c r="G849" s="94">
        <f>G850+G855+G868+G885+G894+G901+G906</f>
        <v>233756</v>
      </c>
      <c r="H849" s="94">
        <f>H850+H855+H868+H885+H894+H901+H906</f>
        <v>0</v>
      </c>
      <c r="I849" s="94">
        <f t="shared" si="131"/>
        <v>233756</v>
      </c>
      <c r="J849" s="94">
        <f>J850+J855+J868+J885+J894+J901+J906</f>
        <v>-512.8</v>
      </c>
      <c r="K849" s="79">
        <f t="shared" si="128"/>
        <v>233243.2</v>
      </c>
    </row>
    <row r="850" spans="1:11" ht="33">
      <c r="A850" s="41" t="str">
        <f ca="1">IF(ISERROR(MATCH(E850,Код_КЦСР,0)),"",INDIRECT(ADDRESS(MATCH(E850,Код_КЦСР,0)+1,2,,,"КЦСР")))</f>
        <v>Сохранение, эффективное использование  и популяризация объектов культурного наследия</v>
      </c>
      <c r="B850" s="88">
        <v>808</v>
      </c>
      <c r="C850" s="8" t="s">
        <v>243</v>
      </c>
      <c r="D850" s="8" t="s">
        <v>234</v>
      </c>
      <c r="E850" s="88" t="s">
        <v>493</v>
      </c>
      <c r="F850" s="88"/>
      <c r="G850" s="94">
        <f aca="true" t="shared" si="134" ref="G850:J853">G851</f>
        <v>536.8</v>
      </c>
      <c r="H850" s="94">
        <f t="shared" si="134"/>
        <v>0</v>
      </c>
      <c r="I850" s="94">
        <f t="shared" si="131"/>
        <v>536.8</v>
      </c>
      <c r="J850" s="94">
        <f t="shared" si="134"/>
        <v>0</v>
      </c>
      <c r="K850" s="79">
        <f t="shared" si="128"/>
        <v>536.8</v>
      </c>
    </row>
    <row r="851" spans="1:11" ht="12.75">
      <c r="A851" s="41" t="str">
        <f ca="1">IF(ISERROR(MATCH(E851,Код_КЦСР,0)),"",INDIRECT(ADDRESS(MATCH(E851,Код_КЦСР,0)+1,2,,,"КЦСР")))</f>
        <v>Сохранение, ремонт и  реставрация объектов культурного наследия</v>
      </c>
      <c r="B851" s="88">
        <v>808</v>
      </c>
      <c r="C851" s="8" t="s">
        <v>243</v>
      </c>
      <c r="D851" s="8" t="s">
        <v>234</v>
      </c>
      <c r="E851" s="88" t="s">
        <v>495</v>
      </c>
      <c r="F851" s="88"/>
      <c r="G851" s="94">
        <f t="shared" si="134"/>
        <v>536.8</v>
      </c>
      <c r="H851" s="94">
        <f t="shared" si="134"/>
        <v>0</v>
      </c>
      <c r="I851" s="94">
        <f t="shared" si="131"/>
        <v>536.8</v>
      </c>
      <c r="J851" s="94">
        <f t="shared" si="134"/>
        <v>0</v>
      </c>
      <c r="K851" s="79">
        <f t="shared" si="128"/>
        <v>536.8</v>
      </c>
    </row>
    <row r="852" spans="1:11" ht="33">
      <c r="A852" s="41" t="str">
        <f ca="1">IF(ISERROR(MATCH(F852,Код_КВР,0)),"",INDIRECT(ADDRESS(MATCH(F852,Код_КВР,0)+1,2,,,"КВР")))</f>
        <v>Предоставление субсидий бюджетным, автономным учреждениям и иным некоммерческим организациям</v>
      </c>
      <c r="B852" s="88">
        <v>808</v>
      </c>
      <c r="C852" s="8" t="s">
        <v>243</v>
      </c>
      <c r="D852" s="8" t="s">
        <v>234</v>
      </c>
      <c r="E852" s="88" t="s">
        <v>495</v>
      </c>
      <c r="F852" s="88">
        <v>600</v>
      </c>
      <c r="G852" s="94">
        <f t="shared" si="134"/>
        <v>536.8</v>
      </c>
      <c r="H852" s="94">
        <f t="shared" si="134"/>
        <v>0</v>
      </c>
      <c r="I852" s="94">
        <f t="shared" si="131"/>
        <v>536.8</v>
      </c>
      <c r="J852" s="94">
        <f t="shared" si="134"/>
        <v>0</v>
      </c>
      <c r="K852" s="79">
        <f t="shared" si="128"/>
        <v>536.8</v>
      </c>
    </row>
    <row r="853" spans="1:11" ht="12.75">
      <c r="A853" s="41" t="str">
        <f ca="1">IF(ISERROR(MATCH(F853,Код_КВР,0)),"",INDIRECT(ADDRESS(MATCH(F853,Код_КВР,0)+1,2,,,"КВР")))</f>
        <v>Субсидии бюджетным учреждениям</v>
      </c>
      <c r="B853" s="88">
        <v>808</v>
      </c>
      <c r="C853" s="8" t="s">
        <v>243</v>
      </c>
      <c r="D853" s="8" t="s">
        <v>234</v>
      </c>
      <c r="E853" s="88" t="s">
        <v>495</v>
      </c>
      <c r="F853" s="88">
        <v>610</v>
      </c>
      <c r="G853" s="94">
        <f t="shared" si="134"/>
        <v>536.8</v>
      </c>
      <c r="H853" s="94">
        <f t="shared" si="134"/>
        <v>0</v>
      </c>
      <c r="I853" s="94">
        <f t="shared" si="131"/>
        <v>536.8</v>
      </c>
      <c r="J853" s="94">
        <f t="shared" si="134"/>
        <v>0</v>
      </c>
      <c r="K853" s="79">
        <f t="shared" si="128"/>
        <v>536.8</v>
      </c>
    </row>
    <row r="854" spans="1:11" ht="49.5">
      <c r="A854" s="41" t="str">
        <f ca="1">IF(ISERROR(MATCH(F854,Код_КВР,0)),"",INDIRECT(ADDRESS(MATCH(F854,Код_КВР,0)+1,2,,,"КВР")))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54" s="88">
        <v>808</v>
      </c>
      <c r="C854" s="8" t="s">
        <v>243</v>
      </c>
      <c r="D854" s="8" t="s">
        <v>234</v>
      </c>
      <c r="E854" s="88" t="s">
        <v>495</v>
      </c>
      <c r="F854" s="88">
        <v>611</v>
      </c>
      <c r="G854" s="94">
        <v>536.8</v>
      </c>
      <c r="H854" s="94"/>
      <c r="I854" s="94">
        <f t="shared" si="131"/>
        <v>536.8</v>
      </c>
      <c r="J854" s="94"/>
      <c r="K854" s="79">
        <f t="shared" si="128"/>
        <v>536.8</v>
      </c>
    </row>
    <row r="855" spans="1:11" ht="12.75">
      <c r="A855" s="41" t="str">
        <f ca="1">IF(ISERROR(MATCH(E855,Код_КЦСР,0)),"",INDIRECT(ADDRESS(MATCH(E855,Код_КЦСР,0)+1,2,,,"КЦСР")))</f>
        <v>Развитие музейного дела</v>
      </c>
      <c r="B855" s="88">
        <v>808</v>
      </c>
      <c r="C855" s="8" t="s">
        <v>243</v>
      </c>
      <c r="D855" s="8" t="s">
        <v>234</v>
      </c>
      <c r="E855" s="88" t="s">
        <v>498</v>
      </c>
      <c r="F855" s="88"/>
      <c r="G855" s="94">
        <f>G856+G860+G864</f>
        <v>44327.200000000004</v>
      </c>
      <c r="H855" s="94">
        <f>H856+H860+H864</f>
        <v>0</v>
      </c>
      <c r="I855" s="94">
        <f t="shared" si="131"/>
        <v>44327.200000000004</v>
      </c>
      <c r="J855" s="94">
        <f>J856+J860+J864</f>
        <v>0</v>
      </c>
      <c r="K855" s="79">
        <f t="shared" si="128"/>
        <v>44327.200000000004</v>
      </c>
    </row>
    <row r="856" spans="1:11" ht="12.75">
      <c r="A856" s="41" t="str">
        <f ca="1">IF(ISERROR(MATCH(E856,Код_КЦСР,0)),"",INDIRECT(ADDRESS(MATCH(E856,Код_КЦСР,0)+1,2,,,"КЦСР")))</f>
        <v xml:space="preserve">Оказание муниципальных услуг </v>
      </c>
      <c r="B856" s="88">
        <v>808</v>
      </c>
      <c r="C856" s="8" t="s">
        <v>243</v>
      </c>
      <c r="D856" s="8" t="s">
        <v>234</v>
      </c>
      <c r="E856" s="88" t="s">
        <v>503</v>
      </c>
      <c r="F856" s="88"/>
      <c r="G856" s="94">
        <f aca="true" t="shared" si="135" ref="G856:J858">G857</f>
        <v>25054</v>
      </c>
      <c r="H856" s="94">
        <f t="shared" si="135"/>
        <v>0</v>
      </c>
      <c r="I856" s="94">
        <f t="shared" si="131"/>
        <v>25054</v>
      </c>
      <c r="J856" s="94">
        <f t="shared" si="135"/>
        <v>0</v>
      </c>
      <c r="K856" s="79">
        <f t="shared" si="128"/>
        <v>25054</v>
      </c>
    </row>
    <row r="857" spans="1:11" ht="33">
      <c r="A857" s="41" t="str">
        <f ca="1">IF(ISERROR(MATCH(F857,Код_КВР,0)),"",INDIRECT(ADDRESS(MATCH(F857,Код_КВР,0)+1,2,,,"КВР")))</f>
        <v>Предоставление субсидий бюджетным, автономным учреждениям и иным некоммерческим организациям</v>
      </c>
      <c r="B857" s="88">
        <v>808</v>
      </c>
      <c r="C857" s="8" t="s">
        <v>243</v>
      </c>
      <c r="D857" s="8" t="s">
        <v>234</v>
      </c>
      <c r="E857" s="88" t="s">
        <v>503</v>
      </c>
      <c r="F857" s="88">
        <v>600</v>
      </c>
      <c r="G857" s="94">
        <f t="shared" si="135"/>
        <v>25054</v>
      </c>
      <c r="H857" s="94">
        <f t="shared" si="135"/>
        <v>0</v>
      </c>
      <c r="I857" s="94">
        <f t="shared" si="131"/>
        <v>25054</v>
      </c>
      <c r="J857" s="94">
        <f t="shared" si="135"/>
        <v>0</v>
      </c>
      <c r="K857" s="79">
        <f t="shared" si="128"/>
        <v>25054</v>
      </c>
    </row>
    <row r="858" spans="1:11" ht="12.75">
      <c r="A858" s="41" t="str">
        <f ca="1">IF(ISERROR(MATCH(F858,Код_КВР,0)),"",INDIRECT(ADDRESS(MATCH(F858,Код_КВР,0)+1,2,,,"КВР")))</f>
        <v>Субсидии бюджетным учреждениям</v>
      </c>
      <c r="B858" s="88">
        <v>808</v>
      </c>
      <c r="C858" s="8" t="s">
        <v>243</v>
      </c>
      <c r="D858" s="8" t="s">
        <v>234</v>
      </c>
      <c r="E858" s="88" t="s">
        <v>503</v>
      </c>
      <c r="F858" s="88">
        <v>610</v>
      </c>
      <c r="G858" s="94">
        <f t="shared" si="135"/>
        <v>25054</v>
      </c>
      <c r="H858" s="94">
        <f t="shared" si="135"/>
        <v>0</v>
      </c>
      <c r="I858" s="94">
        <f t="shared" si="131"/>
        <v>25054</v>
      </c>
      <c r="J858" s="94">
        <f t="shared" si="135"/>
        <v>0</v>
      </c>
      <c r="K858" s="79">
        <f t="shared" si="128"/>
        <v>25054</v>
      </c>
    </row>
    <row r="859" spans="1:11" ht="49.5">
      <c r="A859" s="41" t="str">
        <f ca="1">IF(ISERROR(MATCH(F859,Код_КВР,0)),"",INDIRECT(ADDRESS(MATCH(F859,Код_КВР,0)+1,2,,,"КВР")))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59" s="88">
        <v>808</v>
      </c>
      <c r="C859" s="8" t="s">
        <v>243</v>
      </c>
      <c r="D859" s="8" t="s">
        <v>234</v>
      </c>
      <c r="E859" s="88" t="s">
        <v>503</v>
      </c>
      <c r="F859" s="88">
        <v>611</v>
      </c>
      <c r="G859" s="94">
        <v>25054</v>
      </c>
      <c r="H859" s="94"/>
      <c r="I859" s="94">
        <f t="shared" si="131"/>
        <v>25054</v>
      </c>
      <c r="J859" s="94"/>
      <c r="K859" s="79">
        <f t="shared" si="128"/>
        <v>25054</v>
      </c>
    </row>
    <row r="860" spans="1:11" ht="12.75">
      <c r="A860" s="41" t="str">
        <f ca="1">IF(ISERROR(MATCH(E860,Код_КЦСР,0)),"",INDIRECT(ADDRESS(MATCH(E860,Код_КЦСР,0)+1,2,,,"КЦСР")))</f>
        <v xml:space="preserve">Хранение, изучение и обеспечение сохранности музейных предметов </v>
      </c>
      <c r="B860" s="88">
        <v>808</v>
      </c>
      <c r="C860" s="8" t="s">
        <v>243</v>
      </c>
      <c r="D860" s="8" t="s">
        <v>234</v>
      </c>
      <c r="E860" s="88" t="s">
        <v>505</v>
      </c>
      <c r="F860" s="88"/>
      <c r="G860" s="94">
        <f aca="true" t="shared" si="136" ref="G860:J862">G861</f>
        <v>15501.3</v>
      </c>
      <c r="H860" s="94">
        <f t="shared" si="136"/>
        <v>0</v>
      </c>
      <c r="I860" s="94">
        <f t="shared" si="131"/>
        <v>15501.3</v>
      </c>
      <c r="J860" s="94">
        <f t="shared" si="136"/>
        <v>0</v>
      </c>
      <c r="K860" s="79">
        <f t="shared" si="128"/>
        <v>15501.3</v>
      </c>
    </row>
    <row r="861" spans="1:11" ht="33">
      <c r="A861" s="41" t="str">
        <f ca="1">IF(ISERROR(MATCH(F861,Код_КВР,0)),"",INDIRECT(ADDRESS(MATCH(F861,Код_КВР,0)+1,2,,,"КВР")))</f>
        <v>Предоставление субсидий бюджетным, автономным учреждениям и иным некоммерческим организациям</v>
      </c>
      <c r="B861" s="88">
        <v>808</v>
      </c>
      <c r="C861" s="8" t="s">
        <v>243</v>
      </c>
      <c r="D861" s="8" t="s">
        <v>234</v>
      </c>
      <c r="E861" s="88" t="s">
        <v>505</v>
      </c>
      <c r="F861" s="88">
        <v>600</v>
      </c>
      <c r="G861" s="94">
        <f t="shared" si="136"/>
        <v>15501.3</v>
      </c>
      <c r="H861" s="94">
        <f t="shared" si="136"/>
        <v>0</v>
      </c>
      <c r="I861" s="94">
        <f t="shared" si="131"/>
        <v>15501.3</v>
      </c>
      <c r="J861" s="94">
        <f t="shared" si="136"/>
        <v>0</v>
      </c>
      <c r="K861" s="79">
        <f t="shared" si="128"/>
        <v>15501.3</v>
      </c>
    </row>
    <row r="862" spans="1:11" ht="12.75">
      <c r="A862" s="41" t="str">
        <f ca="1">IF(ISERROR(MATCH(F862,Код_КВР,0)),"",INDIRECT(ADDRESS(MATCH(F862,Код_КВР,0)+1,2,,,"КВР")))</f>
        <v>Субсидии бюджетным учреждениям</v>
      </c>
      <c r="B862" s="88">
        <v>808</v>
      </c>
      <c r="C862" s="8" t="s">
        <v>243</v>
      </c>
      <c r="D862" s="8" t="s">
        <v>234</v>
      </c>
      <c r="E862" s="88" t="s">
        <v>505</v>
      </c>
      <c r="F862" s="88">
        <v>610</v>
      </c>
      <c r="G862" s="94">
        <f t="shared" si="136"/>
        <v>15501.3</v>
      </c>
      <c r="H862" s="94">
        <f t="shared" si="136"/>
        <v>0</v>
      </c>
      <c r="I862" s="94">
        <f t="shared" si="131"/>
        <v>15501.3</v>
      </c>
      <c r="J862" s="94">
        <f t="shared" si="136"/>
        <v>0</v>
      </c>
      <c r="K862" s="79">
        <f t="shared" si="128"/>
        <v>15501.3</v>
      </c>
    </row>
    <row r="863" spans="1:11" ht="49.5">
      <c r="A863" s="41" t="str">
        <f ca="1">IF(ISERROR(MATCH(F863,Код_КВР,0)),"",INDIRECT(ADDRESS(MATCH(F863,Код_КВР,0)+1,2,,,"КВР")))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63" s="88">
        <v>808</v>
      </c>
      <c r="C863" s="8" t="s">
        <v>243</v>
      </c>
      <c r="D863" s="8" t="s">
        <v>234</v>
      </c>
      <c r="E863" s="88" t="s">
        <v>505</v>
      </c>
      <c r="F863" s="88">
        <v>611</v>
      </c>
      <c r="G863" s="94">
        <v>15501.3</v>
      </c>
      <c r="H863" s="94"/>
      <c r="I863" s="94">
        <f t="shared" si="131"/>
        <v>15501.3</v>
      </c>
      <c r="J863" s="94"/>
      <c r="K863" s="79">
        <f t="shared" si="128"/>
        <v>15501.3</v>
      </c>
    </row>
    <row r="864" spans="1:11" ht="12.75">
      <c r="A864" s="41" t="str">
        <f ca="1">IF(ISERROR(MATCH(E864,Код_КЦСР,0)),"",INDIRECT(ADDRESS(MATCH(E864,Код_КЦСР,0)+1,2,,,"КЦСР")))</f>
        <v>Формирование и учет музейного фонда</v>
      </c>
      <c r="B864" s="88">
        <v>808</v>
      </c>
      <c r="C864" s="8" t="s">
        <v>243</v>
      </c>
      <c r="D864" s="8" t="s">
        <v>234</v>
      </c>
      <c r="E864" s="88" t="s">
        <v>507</v>
      </c>
      <c r="F864" s="88"/>
      <c r="G864" s="94">
        <f aca="true" t="shared" si="137" ref="G864:J866">G865</f>
        <v>3771.9</v>
      </c>
      <c r="H864" s="94">
        <f t="shared" si="137"/>
        <v>0</v>
      </c>
      <c r="I864" s="94">
        <f t="shared" si="131"/>
        <v>3771.9</v>
      </c>
      <c r="J864" s="94">
        <f t="shared" si="137"/>
        <v>0</v>
      </c>
      <c r="K864" s="79">
        <f t="shared" si="128"/>
        <v>3771.9</v>
      </c>
    </row>
    <row r="865" spans="1:11" ht="33">
      <c r="A865" s="41" t="str">
        <f ca="1">IF(ISERROR(MATCH(F865,Код_КВР,0)),"",INDIRECT(ADDRESS(MATCH(F865,Код_КВР,0)+1,2,,,"КВР")))</f>
        <v>Предоставление субсидий бюджетным, автономным учреждениям и иным некоммерческим организациям</v>
      </c>
      <c r="B865" s="88">
        <v>808</v>
      </c>
      <c r="C865" s="8" t="s">
        <v>243</v>
      </c>
      <c r="D865" s="8" t="s">
        <v>234</v>
      </c>
      <c r="E865" s="88" t="s">
        <v>507</v>
      </c>
      <c r="F865" s="88">
        <v>600</v>
      </c>
      <c r="G865" s="94">
        <f t="shared" si="137"/>
        <v>3771.9</v>
      </c>
      <c r="H865" s="94">
        <f t="shared" si="137"/>
        <v>0</v>
      </c>
      <c r="I865" s="94">
        <f t="shared" si="131"/>
        <v>3771.9</v>
      </c>
      <c r="J865" s="94">
        <f t="shared" si="137"/>
        <v>0</v>
      </c>
      <c r="K865" s="79">
        <f t="shared" si="128"/>
        <v>3771.9</v>
      </c>
    </row>
    <row r="866" spans="1:11" ht="12.75">
      <c r="A866" s="41" t="str">
        <f ca="1">IF(ISERROR(MATCH(F866,Код_КВР,0)),"",INDIRECT(ADDRESS(MATCH(F866,Код_КВР,0)+1,2,,,"КВР")))</f>
        <v>Субсидии бюджетным учреждениям</v>
      </c>
      <c r="B866" s="88">
        <v>808</v>
      </c>
      <c r="C866" s="8" t="s">
        <v>243</v>
      </c>
      <c r="D866" s="8" t="s">
        <v>234</v>
      </c>
      <c r="E866" s="88" t="s">
        <v>507</v>
      </c>
      <c r="F866" s="88">
        <v>610</v>
      </c>
      <c r="G866" s="94">
        <f t="shared" si="137"/>
        <v>3771.9</v>
      </c>
      <c r="H866" s="94">
        <f t="shared" si="137"/>
        <v>0</v>
      </c>
      <c r="I866" s="94">
        <f t="shared" si="131"/>
        <v>3771.9</v>
      </c>
      <c r="J866" s="94">
        <f t="shared" si="137"/>
        <v>0</v>
      </c>
      <c r="K866" s="79">
        <f t="shared" si="128"/>
        <v>3771.9</v>
      </c>
    </row>
    <row r="867" spans="1:11" ht="49.5">
      <c r="A867" s="41" t="str">
        <f ca="1">IF(ISERROR(MATCH(F867,Код_КВР,0)),"",INDIRECT(ADDRESS(MATCH(F867,Код_КВР,0)+1,2,,,"КВР")))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67" s="88">
        <v>808</v>
      </c>
      <c r="C867" s="8" t="s">
        <v>243</v>
      </c>
      <c r="D867" s="8" t="s">
        <v>234</v>
      </c>
      <c r="E867" s="88" t="s">
        <v>507</v>
      </c>
      <c r="F867" s="88">
        <v>611</v>
      </c>
      <c r="G867" s="94">
        <v>3771.9</v>
      </c>
      <c r="H867" s="94"/>
      <c r="I867" s="94">
        <f t="shared" si="131"/>
        <v>3771.9</v>
      </c>
      <c r="J867" s="94"/>
      <c r="K867" s="79">
        <f t="shared" si="128"/>
        <v>3771.9</v>
      </c>
    </row>
    <row r="868" spans="1:11" ht="12.75">
      <c r="A868" s="41" t="str">
        <f ca="1">IF(ISERROR(MATCH(E868,Код_КЦСР,0)),"",INDIRECT(ADDRESS(MATCH(E868,Код_КЦСР,0)+1,2,,,"КЦСР")))</f>
        <v>Развитие библиотечного дела</v>
      </c>
      <c r="B868" s="88">
        <v>808</v>
      </c>
      <c r="C868" s="8" t="s">
        <v>243</v>
      </c>
      <c r="D868" s="8" t="s">
        <v>234</v>
      </c>
      <c r="E868" s="88" t="s">
        <v>509</v>
      </c>
      <c r="F868" s="88"/>
      <c r="G868" s="94">
        <f>G869+G873+G877+G881</f>
        <v>38045.7</v>
      </c>
      <c r="H868" s="94">
        <f>H869+H873+H877+H881</f>
        <v>0</v>
      </c>
      <c r="I868" s="94">
        <f t="shared" si="131"/>
        <v>38045.7</v>
      </c>
      <c r="J868" s="94">
        <f>J869+J873+J877+J881</f>
        <v>0</v>
      </c>
      <c r="K868" s="79">
        <f t="shared" si="128"/>
        <v>38045.7</v>
      </c>
    </row>
    <row r="869" spans="1:11" ht="12.75">
      <c r="A869" s="41" t="str">
        <f ca="1">IF(ISERROR(MATCH(E869,Код_КЦСР,0)),"",INDIRECT(ADDRESS(MATCH(E869,Код_КЦСР,0)+1,2,,,"КЦСР")))</f>
        <v>Оказание муниципальных услуг</v>
      </c>
      <c r="B869" s="88">
        <v>808</v>
      </c>
      <c r="C869" s="8" t="s">
        <v>243</v>
      </c>
      <c r="D869" s="8" t="s">
        <v>234</v>
      </c>
      <c r="E869" s="88" t="s">
        <v>513</v>
      </c>
      <c r="F869" s="88"/>
      <c r="G869" s="94">
        <f aca="true" t="shared" si="138" ref="G869:J871">G870</f>
        <v>24363.1</v>
      </c>
      <c r="H869" s="94">
        <f t="shared" si="138"/>
        <v>0</v>
      </c>
      <c r="I869" s="94">
        <f t="shared" si="131"/>
        <v>24363.1</v>
      </c>
      <c r="J869" s="94">
        <f t="shared" si="138"/>
        <v>0</v>
      </c>
      <c r="K869" s="79">
        <f t="shared" si="128"/>
        <v>24363.1</v>
      </c>
    </row>
    <row r="870" spans="1:11" ht="33">
      <c r="A870" s="41" t="str">
        <f ca="1">IF(ISERROR(MATCH(F870,Код_КВР,0)),"",INDIRECT(ADDRESS(MATCH(F870,Код_КВР,0)+1,2,,,"КВР")))</f>
        <v>Предоставление субсидий бюджетным, автономным учреждениям и иным некоммерческим организациям</v>
      </c>
      <c r="B870" s="88">
        <v>808</v>
      </c>
      <c r="C870" s="8" t="s">
        <v>243</v>
      </c>
      <c r="D870" s="8" t="s">
        <v>234</v>
      </c>
      <c r="E870" s="88" t="s">
        <v>513</v>
      </c>
      <c r="F870" s="88">
        <v>600</v>
      </c>
      <c r="G870" s="94">
        <f t="shared" si="138"/>
        <v>24363.1</v>
      </c>
      <c r="H870" s="94">
        <f t="shared" si="138"/>
        <v>0</v>
      </c>
      <c r="I870" s="94">
        <f t="shared" si="131"/>
        <v>24363.1</v>
      </c>
      <c r="J870" s="94">
        <f t="shared" si="138"/>
        <v>0</v>
      </c>
      <c r="K870" s="79">
        <f t="shared" si="128"/>
        <v>24363.1</v>
      </c>
    </row>
    <row r="871" spans="1:11" ht="12.75">
      <c r="A871" s="41" t="str">
        <f ca="1">IF(ISERROR(MATCH(F871,Код_КВР,0)),"",INDIRECT(ADDRESS(MATCH(F871,Код_КВР,0)+1,2,,,"КВР")))</f>
        <v>Субсидии бюджетным учреждениям</v>
      </c>
      <c r="B871" s="88">
        <v>808</v>
      </c>
      <c r="C871" s="8" t="s">
        <v>243</v>
      </c>
      <c r="D871" s="8" t="s">
        <v>234</v>
      </c>
      <c r="E871" s="88" t="s">
        <v>513</v>
      </c>
      <c r="F871" s="88">
        <v>610</v>
      </c>
      <c r="G871" s="94">
        <f t="shared" si="138"/>
        <v>24363.1</v>
      </c>
      <c r="H871" s="94">
        <f t="shared" si="138"/>
        <v>0</v>
      </c>
      <c r="I871" s="94">
        <f t="shared" si="131"/>
        <v>24363.1</v>
      </c>
      <c r="J871" s="94">
        <f t="shared" si="138"/>
        <v>0</v>
      </c>
      <c r="K871" s="79">
        <f t="shared" si="128"/>
        <v>24363.1</v>
      </c>
    </row>
    <row r="872" spans="1:11" ht="49.5">
      <c r="A872" s="41" t="str">
        <f ca="1">IF(ISERROR(MATCH(F872,Код_КВР,0)),"",INDIRECT(ADDRESS(MATCH(F872,Код_КВР,0)+1,2,,,"КВР")))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72" s="88">
        <v>808</v>
      </c>
      <c r="C872" s="8" t="s">
        <v>243</v>
      </c>
      <c r="D872" s="8" t="s">
        <v>234</v>
      </c>
      <c r="E872" s="88" t="s">
        <v>513</v>
      </c>
      <c r="F872" s="88">
        <v>611</v>
      </c>
      <c r="G872" s="94">
        <v>24363.1</v>
      </c>
      <c r="H872" s="94"/>
      <c r="I872" s="94">
        <f t="shared" si="131"/>
        <v>24363.1</v>
      </c>
      <c r="J872" s="94"/>
      <c r="K872" s="79">
        <f t="shared" si="128"/>
        <v>24363.1</v>
      </c>
    </row>
    <row r="873" spans="1:11" ht="12.75">
      <c r="A873" s="41" t="str">
        <f ca="1">IF(ISERROR(MATCH(E873,Код_КЦСР,0)),"",INDIRECT(ADDRESS(MATCH(E873,Код_КЦСР,0)+1,2,,,"КЦСР")))</f>
        <v>Формирование и учет фондов библиотеки</v>
      </c>
      <c r="B873" s="88">
        <v>808</v>
      </c>
      <c r="C873" s="8" t="s">
        <v>243</v>
      </c>
      <c r="D873" s="8" t="s">
        <v>234</v>
      </c>
      <c r="E873" s="88" t="s">
        <v>515</v>
      </c>
      <c r="F873" s="88"/>
      <c r="G873" s="94">
        <f aca="true" t="shared" si="139" ref="G873:J875">G874</f>
        <v>5799.2</v>
      </c>
      <c r="H873" s="94">
        <f t="shared" si="139"/>
        <v>0</v>
      </c>
      <c r="I873" s="94">
        <f t="shared" si="131"/>
        <v>5799.2</v>
      </c>
      <c r="J873" s="94">
        <f t="shared" si="139"/>
        <v>0</v>
      </c>
      <c r="K873" s="79">
        <f t="shared" si="128"/>
        <v>5799.2</v>
      </c>
    </row>
    <row r="874" spans="1:11" ht="33">
      <c r="A874" s="41" t="str">
        <f ca="1">IF(ISERROR(MATCH(F874,Код_КВР,0)),"",INDIRECT(ADDRESS(MATCH(F874,Код_КВР,0)+1,2,,,"КВР")))</f>
        <v>Предоставление субсидий бюджетным, автономным учреждениям и иным некоммерческим организациям</v>
      </c>
      <c r="B874" s="88">
        <v>808</v>
      </c>
      <c r="C874" s="8" t="s">
        <v>243</v>
      </c>
      <c r="D874" s="8" t="s">
        <v>234</v>
      </c>
      <c r="E874" s="88" t="s">
        <v>515</v>
      </c>
      <c r="F874" s="88">
        <v>600</v>
      </c>
      <c r="G874" s="94">
        <f t="shared" si="139"/>
        <v>5799.2</v>
      </c>
      <c r="H874" s="94">
        <f t="shared" si="139"/>
        <v>0</v>
      </c>
      <c r="I874" s="94">
        <f t="shared" si="131"/>
        <v>5799.2</v>
      </c>
      <c r="J874" s="94">
        <f t="shared" si="139"/>
        <v>0</v>
      </c>
      <c r="K874" s="79">
        <f t="shared" si="128"/>
        <v>5799.2</v>
      </c>
    </row>
    <row r="875" spans="1:11" ht="12.75">
      <c r="A875" s="41" t="str">
        <f ca="1">IF(ISERROR(MATCH(F875,Код_КВР,0)),"",INDIRECT(ADDRESS(MATCH(F875,Код_КВР,0)+1,2,,,"КВР")))</f>
        <v>Субсидии бюджетным учреждениям</v>
      </c>
      <c r="B875" s="88">
        <v>808</v>
      </c>
      <c r="C875" s="8" t="s">
        <v>243</v>
      </c>
      <c r="D875" s="8" t="s">
        <v>234</v>
      </c>
      <c r="E875" s="88" t="s">
        <v>515</v>
      </c>
      <c r="F875" s="88">
        <v>610</v>
      </c>
      <c r="G875" s="94">
        <f t="shared" si="139"/>
        <v>5799.2</v>
      </c>
      <c r="H875" s="94">
        <f t="shared" si="139"/>
        <v>0</v>
      </c>
      <c r="I875" s="94">
        <f t="shared" si="131"/>
        <v>5799.2</v>
      </c>
      <c r="J875" s="94">
        <f t="shared" si="139"/>
        <v>0</v>
      </c>
      <c r="K875" s="79">
        <f t="shared" si="128"/>
        <v>5799.2</v>
      </c>
    </row>
    <row r="876" spans="1:11" ht="49.5">
      <c r="A876" s="41" t="str">
        <f ca="1">IF(ISERROR(MATCH(F876,Код_КВР,0)),"",INDIRECT(ADDRESS(MATCH(F876,Код_КВР,0)+1,2,,,"КВР")))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76" s="88">
        <v>808</v>
      </c>
      <c r="C876" s="8" t="s">
        <v>243</v>
      </c>
      <c r="D876" s="8" t="s">
        <v>234</v>
      </c>
      <c r="E876" s="88" t="s">
        <v>515</v>
      </c>
      <c r="F876" s="88">
        <v>611</v>
      </c>
      <c r="G876" s="94">
        <v>5799.2</v>
      </c>
      <c r="H876" s="94"/>
      <c r="I876" s="94">
        <f t="shared" si="131"/>
        <v>5799.2</v>
      </c>
      <c r="J876" s="94"/>
      <c r="K876" s="79">
        <f t="shared" si="128"/>
        <v>5799.2</v>
      </c>
    </row>
    <row r="877" spans="1:11" ht="12.75">
      <c r="A877" s="41" t="str">
        <f ca="1">IF(ISERROR(MATCH(E877,Код_КЦСР,0)),"",INDIRECT(ADDRESS(MATCH(E877,Код_КЦСР,0)+1,2,,,"КЦСР")))</f>
        <v>Обеспечение физической сохранности  и безопасности фонда библиотеки</v>
      </c>
      <c r="B877" s="88">
        <v>808</v>
      </c>
      <c r="C877" s="8" t="s">
        <v>243</v>
      </c>
      <c r="D877" s="8" t="s">
        <v>234</v>
      </c>
      <c r="E877" s="88" t="s">
        <v>517</v>
      </c>
      <c r="F877" s="88"/>
      <c r="G877" s="94">
        <f aca="true" t="shared" si="140" ref="G877:J879">G878</f>
        <v>2971.3</v>
      </c>
      <c r="H877" s="94">
        <f t="shared" si="140"/>
        <v>0</v>
      </c>
      <c r="I877" s="94">
        <f t="shared" si="131"/>
        <v>2971.3</v>
      </c>
      <c r="J877" s="94">
        <f t="shared" si="140"/>
        <v>0</v>
      </c>
      <c r="K877" s="79">
        <f t="shared" si="128"/>
        <v>2971.3</v>
      </c>
    </row>
    <row r="878" spans="1:11" ht="33">
      <c r="A878" s="41" t="str">
        <f ca="1">IF(ISERROR(MATCH(F878,Код_КВР,0)),"",INDIRECT(ADDRESS(MATCH(F878,Код_КВР,0)+1,2,,,"КВР")))</f>
        <v>Предоставление субсидий бюджетным, автономным учреждениям и иным некоммерческим организациям</v>
      </c>
      <c r="B878" s="88">
        <v>808</v>
      </c>
      <c r="C878" s="8" t="s">
        <v>243</v>
      </c>
      <c r="D878" s="8" t="s">
        <v>234</v>
      </c>
      <c r="E878" s="88" t="s">
        <v>517</v>
      </c>
      <c r="F878" s="88">
        <v>600</v>
      </c>
      <c r="G878" s="94">
        <f t="shared" si="140"/>
        <v>2971.3</v>
      </c>
      <c r="H878" s="94">
        <f t="shared" si="140"/>
        <v>0</v>
      </c>
      <c r="I878" s="94">
        <f t="shared" si="131"/>
        <v>2971.3</v>
      </c>
      <c r="J878" s="94">
        <f t="shared" si="140"/>
        <v>0</v>
      </c>
      <c r="K878" s="79">
        <f t="shared" si="128"/>
        <v>2971.3</v>
      </c>
    </row>
    <row r="879" spans="1:11" ht="12.75">
      <c r="A879" s="41" t="str">
        <f ca="1">IF(ISERROR(MATCH(F879,Код_КВР,0)),"",INDIRECT(ADDRESS(MATCH(F879,Код_КВР,0)+1,2,,,"КВР")))</f>
        <v>Субсидии бюджетным учреждениям</v>
      </c>
      <c r="B879" s="88">
        <v>808</v>
      </c>
      <c r="C879" s="8" t="s">
        <v>243</v>
      </c>
      <c r="D879" s="8" t="s">
        <v>234</v>
      </c>
      <c r="E879" s="88" t="s">
        <v>517</v>
      </c>
      <c r="F879" s="88">
        <v>610</v>
      </c>
      <c r="G879" s="94">
        <f t="shared" si="140"/>
        <v>2971.3</v>
      </c>
      <c r="H879" s="94">
        <f t="shared" si="140"/>
        <v>0</v>
      </c>
      <c r="I879" s="94">
        <f t="shared" si="131"/>
        <v>2971.3</v>
      </c>
      <c r="J879" s="94">
        <f t="shared" si="140"/>
        <v>0</v>
      </c>
      <c r="K879" s="79">
        <f t="shared" si="128"/>
        <v>2971.3</v>
      </c>
    </row>
    <row r="880" spans="1:11" ht="49.5">
      <c r="A880" s="41" t="str">
        <f ca="1">IF(ISERROR(MATCH(F880,Код_КВР,0)),"",INDIRECT(ADDRESS(MATCH(F880,Код_КВР,0)+1,2,,,"КВР")))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80" s="88">
        <v>808</v>
      </c>
      <c r="C880" s="8" t="s">
        <v>243</v>
      </c>
      <c r="D880" s="8" t="s">
        <v>234</v>
      </c>
      <c r="E880" s="88" t="s">
        <v>517</v>
      </c>
      <c r="F880" s="88">
        <v>611</v>
      </c>
      <c r="G880" s="94">
        <v>2971.3</v>
      </c>
      <c r="H880" s="94"/>
      <c r="I880" s="94">
        <f t="shared" si="131"/>
        <v>2971.3</v>
      </c>
      <c r="J880" s="94"/>
      <c r="K880" s="79">
        <f t="shared" si="128"/>
        <v>2971.3</v>
      </c>
    </row>
    <row r="881" spans="1:11" ht="12.75">
      <c r="A881" s="41" t="str">
        <f ca="1">IF(ISERROR(MATCH(E881,Код_КЦСР,0)),"",INDIRECT(ADDRESS(MATCH(E881,Код_КЦСР,0)+1,2,,,"КЦСР")))</f>
        <v>Библиографическая обработка документов и организация  каталогов</v>
      </c>
      <c r="B881" s="88">
        <v>808</v>
      </c>
      <c r="C881" s="8" t="s">
        <v>243</v>
      </c>
      <c r="D881" s="8" t="s">
        <v>234</v>
      </c>
      <c r="E881" s="88" t="s">
        <v>519</v>
      </c>
      <c r="F881" s="88"/>
      <c r="G881" s="94">
        <f aca="true" t="shared" si="141" ref="G881:J883">G882</f>
        <v>4912.1</v>
      </c>
      <c r="H881" s="94">
        <f t="shared" si="141"/>
        <v>0</v>
      </c>
      <c r="I881" s="94">
        <f t="shared" si="131"/>
        <v>4912.1</v>
      </c>
      <c r="J881" s="94">
        <f t="shared" si="141"/>
        <v>0</v>
      </c>
      <c r="K881" s="79">
        <f t="shared" si="128"/>
        <v>4912.1</v>
      </c>
    </row>
    <row r="882" spans="1:11" ht="33">
      <c r="A882" s="41" t="str">
        <f ca="1">IF(ISERROR(MATCH(F882,Код_КВР,0)),"",INDIRECT(ADDRESS(MATCH(F882,Код_КВР,0)+1,2,,,"КВР")))</f>
        <v>Предоставление субсидий бюджетным, автономным учреждениям и иным некоммерческим организациям</v>
      </c>
      <c r="B882" s="88">
        <v>808</v>
      </c>
      <c r="C882" s="8" t="s">
        <v>243</v>
      </c>
      <c r="D882" s="8" t="s">
        <v>234</v>
      </c>
      <c r="E882" s="88" t="s">
        <v>519</v>
      </c>
      <c r="F882" s="88">
        <v>600</v>
      </c>
      <c r="G882" s="94">
        <f t="shared" si="141"/>
        <v>4912.1</v>
      </c>
      <c r="H882" s="94">
        <f t="shared" si="141"/>
        <v>0</v>
      </c>
      <c r="I882" s="94">
        <f t="shared" si="131"/>
        <v>4912.1</v>
      </c>
      <c r="J882" s="94">
        <f t="shared" si="141"/>
        <v>0</v>
      </c>
      <c r="K882" s="79">
        <f t="shared" si="128"/>
        <v>4912.1</v>
      </c>
    </row>
    <row r="883" spans="1:11" ht="12.75">
      <c r="A883" s="41" t="str">
        <f ca="1">IF(ISERROR(MATCH(F883,Код_КВР,0)),"",INDIRECT(ADDRESS(MATCH(F883,Код_КВР,0)+1,2,,,"КВР")))</f>
        <v>Субсидии бюджетным учреждениям</v>
      </c>
      <c r="B883" s="88">
        <v>808</v>
      </c>
      <c r="C883" s="8" t="s">
        <v>243</v>
      </c>
      <c r="D883" s="8" t="s">
        <v>234</v>
      </c>
      <c r="E883" s="88" t="s">
        <v>519</v>
      </c>
      <c r="F883" s="88">
        <v>610</v>
      </c>
      <c r="G883" s="94">
        <f t="shared" si="141"/>
        <v>4912.1</v>
      </c>
      <c r="H883" s="94">
        <f t="shared" si="141"/>
        <v>0</v>
      </c>
      <c r="I883" s="94">
        <f t="shared" si="131"/>
        <v>4912.1</v>
      </c>
      <c r="J883" s="94">
        <f t="shared" si="141"/>
        <v>0</v>
      </c>
      <c r="K883" s="79">
        <f aca="true" t="shared" si="142" ref="K883:K952">I883+J883</f>
        <v>4912.1</v>
      </c>
    </row>
    <row r="884" spans="1:11" ht="49.5">
      <c r="A884" s="41" t="str">
        <f ca="1">IF(ISERROR(MATCH(F884,Код_КВР,0)),"",INDIRECT(ADDRESS(MATCH(F884,Код_КВР,0)+1,2,,,"КВР")))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84" s="88">
        <v>808</v>
      </c>
      <c r="C884" s="8" t="s">
        <v>243</v>
      </c>
      <c r="D884" s="8" t="s">
        <v>234</v>
      </c>
      <c r="E884" s="88" t="s">
        <v>519</v>
      </c>
      <c r="F884" s="88">
        <v>611</v>
      </c>
      <c r="G884" s="94">
        <v>4912.1</v>
      </c>
      <c r="H884" s="94"/>
      <c r="I884" s="94">
        <f t="shared" si="131"/>
        <v>4912.1</v>
      </c>
      <c r="J884" s="94"/>
      <c r="K884" s="79">
        <f t="shared" si="142"/>
        <v>4912.1</v>
      </c>
    </row>
    <row r="885" spans="1:11" ht="12.75">
      <c r="A885" s="41" t="str">
        <f ca="1">IF(ISERROR(MATCH(E885,Код_КЦСР,0)),"",INDIRECT(ADDRESS(MATCH(E885,Код_КЦСР,0)+1,2,,,"КЦСР")))</f>
        <v>Совершенствование культурно-досуговой деятельности</v>
      </c>
      <c r="B885" s="88">
        <v>808</v>
      </c>
      <c r="C885" s="8" t="s">
        <v>243</v>
      </c>
      <c r="D885" s="8" t="s">
        <v>234</v>
      </c>
      <c r="E885" s="88" t="s">
        <v>521</v>
      </c>
      <c r="F885" s="88"/>
      <c r="G885" s="94">
        <f>G886+G890</f>
        <v>40546.6</v>
      </c>
      <c r="H885" s="94">
        <f>H886+H890</f>
        <v>0</v>
      </c>
      <c r="I885" s="94">
        <f t="shared" si="131"/>
        <v>40546.6</v>
      </c>
      <c r="J885" s="94">
        <f>J886+J890</f>
        <v>0</v>
      </c>
      <c r="K885" s="79">
        <f t="shared" si="142"/>
        <v>40546.6</v>
      </c>
    </row>
    <row r="886" spans="1:11" ht="12.75">
      <c r="A886" s="41" t="str">
        <f ca="1">IF(ISERROR(MATCH(E886,Код_КЦСР,0)),"",INDIRECT(ADDRESS(MATCH(E886,Код_КЦСР,0)+1,2,,,"КЦСР")))</f>
        <v>Оказание муниципальных услуг</v>
      </c>
      <c r="B886" s="88">
        <v>808</v>
      </c>
      <c r="C886" s="8" t="s">
        <v>243</v>
      </c>
      <c r="D886" s="8" t="s">
        <v>234</v>
      </c>
      <c r="E886" s="88" t="s">
        <v>528</v>
      </c>
      <c r="F886" s="88"/>
      <c r="G886" s="94">
        <f aca="true" t="shared" si="143" ref="G886:J888">G887</f>
        <v>37417.2</v>
      </c>
      <c r="H886" s="94">
        <f t="shared" si="143"/>
        <v>0</v>
      </c>
      <c r="I886" s="94">
        <f t="shared" si="131"/>
        <v>37417.2</v>
      </c>
      <c r="J886" s="94">
        <f t="shared" si="143"/>
        <v>0</v>
      </c>
      <c r="K886" s="79">
        <f t="shared" si="142"/>
        <v>37417.2</v>
      </c>
    </row>
    <row r="887" spans="1:11" ht="33">
      <c r="A887" s="41" t="str">
        <f ca="1">IF(ISERROR(MATCH(F887,Код_КВР,0)),"",INDIRECT(ADDRESS(MATCH(F887,Код_КВР,0)+1,2,,,"КВР")))</f>
        <v>Предоставление субсидий бюджетным, автономным учреждениям и иным некоммерческим организациям</v>
      </c>
      <c r="B887" s="88">
        <v>808</v>
      </c>
      <c r="C887" s="8" t="s">
        <v>243</v>
      </c>
      <c r="D887" s="8" t="s">
        <v>234</v>
      </c>
      <c r="E887" s="88" t="s">
        <v>528</v>
      </c>
      <c r="F887" s="88">
        <v>600</v>
      </c>
      <c r="G887" s="94">
        <f t="shared" si="143"/>
        <v>37417.2</v>
      </c>
      <c r="H887" s="94">
        <f t="shared" si="143"/>
        <v>0</v>
      </c>
      <c r="I887" s="94">
        <f t="shared" si="131"/>
        <v>37417.2</v>
      </c>
      <c r="J887" s="94">
        <f t="shared" si="143"/>
        <v>0</v>
      </c>
      <c r="K887" s="79">
        <f t="shared" si="142"/>
        <v>37417.2</v>
      </c>
    </row>
    <row r="888" spans="1:11" ht="12.75">
      <c r="A888" s="41" t="str">
        <f ca="1">IF(ISERROR(MATCH(F888,Код_КВР,0)),"",INDIRECT(ADDRESS(MATCH(F888,Код_КВР,0)+1,2,,,"КВР")))</f>
        <v>Субсидии бюджетным учреждениям</v>
      </c>
      <c r="B888" s="88">
        <v>808</v>
      </c>
      <c r="C888" s="8" t="s">
        <v>243</v>
      </c>
      <c r="D888" s="8" t="s">
        <v>234</v>
      </c>
      <c r="E888" s="88" t="s">
        <v>528</v>
      </c>
      <c r="F888" s="88">
        <v>610</v>
      </c>
      <c r="G888" s="94">
        <f t="shared" si="143"/>
        <v>37417.2</v>
      </c>
      <c r="H888" s="94">
        <f t="shared" si="143"/>
        <v>0</v>
      </c>
      <c r="I888" s="94">
        <f t="shared" si="131"/>
        <v>37417.2</v>
      </c>
      <c r="J888" s="94">
        <f t="shared" si="143"/>
        <v>0</v>
      </c>
      <c r="K888" s="79">
        <f t="shared" si="142"/>
        <v>37417.2</v>
      </c>
    </row>
    <row r="889" spans="1:11" ht="49.5">
      <c r="A889" s="41" t="str">
        <f ca="1">IF(ISERROR(MATCH(F889,Код_КВР,0)),"",INDIRECT(ADDRESS(MATCH(F889,Код_КВР,0)+1,2,,,"КВР")))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89" s="88">
        <v>808</v>
      </c>
      <c r="C889" s="8" t="s">
        <v>243</v>
      </c>
      <c r="D889" s="8" t="s">
        <v>234</v>
      </c>
      <c r="E889" s="88" t="s">
        <v>528</v>
      </c>
      <c r="F889" s="88">
        <v>611</v>
      </c>
      <c r="G889" s="94">
        <v>37417.2</v>
      </c>
      <c r="H889" s="94"/>
      <c r="I889" s="94">
        <f t="shared" si="131"/>
        <v>37417.2</v>
      </c>
      <c r="J889" s="94"/>
      <c r="K889" s="79">
        <f t="shared" si="142"/>
        <v>37417.2</v>
      </c>
    </row>
    <row r="890" spans="1:11" ht="33">
      <c r="A890" s="41" t="str">
        <f ca="1">IF(ISERROR(MATCH(E890,Код_КЦСР,0)),"",INDIRECT(ADDRESS(MATCH(E890,Код_КЦСР,0)+1,2,,,"КЦСР")))</f>
        <v>Сохранение нематериального культурного наследия народов традиционной народной культуры</v>
      </c>
      <c r="B890" s="88">
        <v>808</v>
      </c>
      <c r="C890" s="8" t="s">
        <v>243</v>
      </c>
      <c r="D890" s="8" t="s">
        <v>234</v>
      </c>
      <c r="E890" s="88" t="s">
        <v>529</v>
      </c>
      <c r="F890" s="88"/>
      <c r="G890" s="94">
        <f aca="true" t="shared" si="144" ref="G890:J892">G891</f>
        <v>3129.4</v>
      </c>
      <c r="H890" s="94">
        <f t="shared" si="144"/>
        <v>0</v>
      </c>
      <c r="I890" s="94">
        <f t="shared" si="131"/>
        <v>3129.4</v>
      </c>
      <c r="J890" s="94">
        <f t="shared" si="144"/>
        <v>0</v>
      </c>
      <c r="K890" s="79">
        <f t="shared" si="142"/>
        <v>3129.4</v>
      </c>
    </row>
    <row r="891" spans="1:11" ht="33">
      <c r="A891" s="41" t="str">
        <f ca="1">IF(ISERROR(MATCH(F891,Код_КВР,0)),"",INDIRECT(ADDRESS(MATCH(F891,Код_КВР,0)+1,2,,,"КВР")))</f>
        <v>Предоставление субсидий бюджетным, автономным учреждениям и иным некоммерческим организациям</v>
      </c>
      <c r="B891" s="88">
        <v>808</v>
      </c>
      <c r="C891" s="8" t="s">
        <v>243</v>
      </c>
      <c r="D891" s="8" t="s">
        <v>234</v>
      </c>
      <c r="E891" s="88" t="s">
        <v>529</v>
      </c>
      <c r="F891" s="88">
        <v>600</v>
      </c>
      <c r="G891" s="94">
        <f t="shared" si="144"/>
        <v>3129.4</v>
      </c>
      <c r="H891" s="94">
        <f t="shared" si="144"/>
        <v>0</v>
      </c>
      <c r="I891" s="94">
        <f t="shared" si="131"/>
        <v>3129.4</v>
      </c>
      <c r="J891" s="94">
        <f t="shared" si="144"/>
        <v>0</v>
      </c>
      <c r="K891" s="79">
        <f t="shared" si="142"/>
        <v>3129.4</v>
      </c>
    </row>
    <row r="892" spans="1:11" ht="12.75">
      <c r="A892" s="41" t="str">
        <f ca="1">IF(ISERROR(MATCH(F892,Код_КВР,0)),"",INDIRECT(ADDRESS(MATCH(F892,Код_КВР,0)+1,2,,,"КВР")))</f>
        <v>Субсидии бюджетным учреждениям</v>
      </c>
      <c r="B892" s="88">
        <v>808</v>
      </c>
      <c r="C892" s="8" t="s">
        <v>243</v>
      </c>
      <c r="D892" s="8" t="s">
        <v>234</v>
      </c>
      <c r="E892" s="88" t="s">
        <v>529</v>
      </c>
      <c r="F892" s="88">
        <v>610</v>
      </c>
      <c r="G892" s="94">
        <f t="shared" si="144"/>
        <v>3129.4</v>
      </c>
      <c r="H892" s="94">
        <f t="shared" si="144"/>
        <v>0</v>
      </c>
      <c r="I892" s="94">
        <f t="shared" si="131"/>
        <v>3129.4</v>
      </c>
      <c r="J892" s="94">
        <f t="shared" si="144"/>
        <v>0</v>
      </c>
      <c r="K892" s="79">
        <f t="shared" si="142"/>
        <v>3129.4</v>
      </c>
    </row>
    <row r="893" spans="1:11" ht="49.5">
      <c r="A893" s="41" t="str">
        <f ca="1">IF(ISERROR(MATCH(F893,Код_КВР,0)),"",INDIRECT(ADDRESS(MATCH(F893,Код_КВР,0)+1,2,,,"КВР")))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93" s="88">
        <v>808</v>
      </c>
      <c r="C893" s="8" t="s">
        <v>243</v>
      </c>
      <c r="D893" s="8" t="s">
        <v>234</v>
      </c>
      <c r="E893" s="88" t="s">
        <v>529</v>
      </c>
      <c r="F893" s="88">
        <v>611</v>
      </c>
      <c r="G893" s="94">
        <v>3129.4</v>
      </c>
      <c r="H893" s="94"/>
      <c r="I893" s="94">
        <f t="shared" si="131"/>
        <v>3129.4</v>
      </c>
      <c r="J893" s="94"/>
      <c r="K893" s="79">
        <f t="shared" si="142"/>
        <v>3129.4</v>
      </c>
    </row>
    <row r="894" spans="1:11" ht="12.75">
      <c r="A894" s="41" t="str">
        <f ca="1">IF(ISERROR(MATCH(E894,Код_КЦСР,0)),"",INDIRECT(ADDRESS(MATCH(E894,Код_КЦСР,0)+1,2,,,"КЦСР")))</f>
        <v>Развитие исполнительских искусств</v>
      </c>
      <c r="B894" s="88">
        <v>808</v>
      </c>
      <c r="C894" s="8" t="s">
        <v>243</v>
      </c>
      <c r="D894" s="8" t="s">
        <v>234</v>
      </c>
      <c r="E894" s="88" t="s">
        <v>531</v>
      </c>
      <c r="F894" s="88"/>
      <c r="G894" s="94">
        <f>G895</f>
        <v>100414.7</v>
      </c>
      <c r="H894" s="94">
        <f>H895</f>
        <v>0</v>
      </c>
      <c r="I894" s="94">
        <f t="shared" si="131"/>
        <v>100414.7</v>
      </c>
      <c r="J894" s="94">
        <f>J895</f>
        <v>-512.8</v>
      </c>
      <c r="K894" s="79">
        <f t="shared" si="142"/>
        <v>99901.9</v>
      </c>
    </row>
    <row r="895" spans="1:11" ht="12.75">
      <c r="A895" s="41" t="str">
        <f ca="1">IF(ISERROR(MATCH(E895,Код_КЦСР,0)),"",INDIRECT(ADDRESS(MATCH(E895,Код_КЦСР,0)+1,2,,,"КЦСР")))</f>
        <v>Оказание муниципальных услуг</v>
      </c>
      <c r="B895" s="88">
        <v>808</v>
      </c>
      <c r="C895" s="8" t="s">
        <v>243</v>
      </c>
      <c r="D895" s="8" t="s">
        <v>234</v>
      </c>
      <c r="E895" s="88" t="s">
        <v>535</v>
      </c>
      <c r="F895" s="88"/>
      <c r="G895" s="94">
        <f>G896</f>
        <v>100414.7</v>
      </c>
      <c r="H895" s="94">
        <f>H896</f>
        <v>0</v>
      </c>
      <c r="I895" s="94">
        <f t="shared" si="131"/>
        <v>100414.7</v>
      </c>
      <c r="J895" s="94">
        <f>J896</f>
        <v>-512.8</v>
      </c>
      <c r="K895" s="79">
        <f t="shared" si="142"/>
        <v>99901.9</v>
      </c>
    </row>
    <row r="896" spans="1:11" ht="33">
      <c r="A896" s="41" t="str">
        <f ca="1">IF(ISERROR(MATCH(F896,Код_КВР,0)),"",INDIRECT(ADDRESS(MATCH(F896,Код_КВР,0)+1,2,,,"КВР")))</f>
        <v>Предоставление субсидий бюджетным, автономным учреждениям и иным некоммерческим организациям</v>
      </c>
      <c r="B896" s="88">
        <v>808</v>
      </c>
      <c r="C896" s="8" t="s">
        <v>243</v>
      </c>
      <c r="D896" s="8" t="s">
        <v>234</v>
      </c>
      <c r="E896" s="88" t="s">
        <v>535</v>
      </c>
      <c r="F896" s="88">
        <v>600</v>
      </c>
      <c r="G896" s="94">
        <f>G897+G899</f>
        <v>100414.7</v>
      </c>
      <c r="H896" s="94">
        <f>H897+H899</f>
        <v>0</v>
      </c>
      <c r="I896" s="94">
        <f t="shared" si="131"/>
        <v>100414.7</v>
      </c>
      <c r="J896" s="94">
        <f>J897+J899</f>
        <v>-512.8</v>
      </c>
      <c r="K896" s="79">
        <f t="shared" si="142"/>
        <v>99901.9</v>
      </c>
    </row>
    <row r="897" spans="1:11" ht="12.75">
      <c r="A897" s="41" t="str">
        <f ca="1">IF(ISERROR(MATCH(F897,Код_КВР,0)),"",INDIRECT(ADDRESS(MATCH(F897,Код_КВР,0)+1,2,,,"КВР")))</f>
        <v>Субсидии бюджетным учреждениям</v>
      </c>
      <c r="B897" s="88">
        <v>808</v>
      </c>
      <c r="C897" s="8" t="s">
        <v>243</v>
      </c>
      <c r="D897" s="8" t="s">
        <v>234</v>
      </c>
      <c r="E897" s="88" t="s">
        <v>535</v>
      </c>
      <c r="F897" s="88">
        <v>610</v>
      </c>
      <c r="G897" s="94">
        <f>G898</f>
        <v>88342.5</v>
      </c>
      <c r="H897" s="94">
        <f>H898</f>
        <v>0</v>
      </c>
      <c r="I897" s="94">
        <f t="shared" si="131"/>
        <v>88342.5</v>
      </c>
      <c r="J897" s="94">
        <f>J898</f>
        <v>-512.8</v>
      </c>
      <c r="K897" s="79">
        <f t="shared" si="142"/>
        <v>87829.7</v>
      </c>
    </row>
    <row r="898" spans="1:11" ht="49.5">
      <c r="A898" s="41" t="str">
        <f ca="1">IF(ISERROR(MATCH(F898,Код_КВР,0)),"",INDIRECT(ADDRESS(MATCH(F898,Код_КВР,0)+1,2,,,"КВР")))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98" s="88">
        <v>808</v>
      </c>
      <c r="C898" s="8" t="s">
        <v>243</v>
      </c>
      <c r="D898" s="8" t="s">
        <v>234</v>
      </c>
      <c r="E898" s="88" t="s">
        <v>535</v>
      </c>
      <c r="F898" s="88">
        <v>611</v>
      </c>
      <c r="G898" s="94">
        <v>88342.5</v>
      </c>
      <c r="H898" s="94"/>
      <c r="I898" s="94">
        <f aca="true" t="shared" si="145" ref="I898:I967">G898+H898</f>
        <v>88342.5</v>
      </c>
      <c r="J898" s="94">
        <v>-512.8</v>
      </c>
      <c r="K898" s="79">
        <f t="shared" si="142"/>
        <v>87829.7</v>
      </c>
    </row>
    <row r="899" spans="1:11" ht="12.75">
      <c r="A899" s="41" t="str">
        <f ca="1">IF(ISERROR(MATCH(F899,Код_КВР,0)),"",INDIRECT(ADDRESS(MATCH(F899,Код_КВР,0)+1,2,,,"КВР")))</f>
        <v>Субсидии автономным учреждениям</v>
      </c>
      <c r="B899" s="88">
        <v>808</v>
      </c>
      <c r="C899" s="8" t="s">
        <v>243</v>
      </c>
      <c r="D899" s="8" t="s">
        <v>234</v>
      </c>
      <c r="E899" s="88" t="s">
        <v>535</v>
      </c>
      <c r="F899" s="88">
        <v>620</v>
      </c>
      <c r="G899" s="94">
        <f>G900</f>
        <v>12072.2</v>
      </c>
      <c r="H899" s="94">
        <f>H900</f>
        <v>0</v>
      </c>
      <c r="I899" s="94">
        <f t="shared" si="145"/>
        <v>12072.2</v>
      </c>
      <c r="J899" s="94">
        <f>J900</f>
        <v>0</v>
      </c>
      <c r="K899" s="79">
        <f t="shared" si="142"/>
        <v>12072.2</v>
      </c>
    </row>
    <row r="900" spans="1:11" ht="49.5">
      <c r="A900" s="41" t="str">
        <f ca="1">IF(ISERROR(MATCH(F900,Код_КВР,0)),"",INDIRECT(ADDRESS(MATCH(F900,Код_КВР,0)+1,2,,,"КВР")))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900" s="88">
        <v>808</v>
      </c>
      <c r="C900" s="8" t="s">
        <v>243</v>
      </c>
      <c r="D900" s="8" t="s">
        <v>234</v>
      </c>
      <c r="E900" s="88" t="s">
        <v>535</v>
      </c>
      <c r="F900" s="88">
        <v>621</v>
      </c>
      <c r="G900" s="94">
        <v>12072.2</v>
      </c>
      <c r="H900" s="94"/>
      <c r="I900" s="94">
        <f t="shared" si="145"/>
        <v>12072.2</v>
      </c>
      <c r="J900" s="94"/>
      <c r="K900" s="79">
        <f t="shared" si="142"/>
        <v>12072.2</v>
      </c>
    </row>
    <row r="901" spans="1:11" ht="12.75">
      <c r="A901" s="41" t="str">
        <f ca="1">IF(ISERROR(MATCH(E901,Код_КЦСР,0)),"",INDIRECT(ADDRESS(MATCH(E901,Код_КЦСР,0)+1,2,,,"КЦСР")))</f>
        <v>Формирование постиндустриального образа города Череповца</v>
      </c>
      <c r="B901" s="88">
        <v>808</v>
      </c>
      <c r="C901" s="8" t="s">
        <v>243</v>
      </c>
      <c r="D901" s="8" t="s">
        <v>234</v>
      </c>
      <c r="E901" s="88" t="s">
        <v>536</v>
      </c>
      <c r="F901" s="88"/>
      <c r="G901" s="94">
        <f aca="true" t="shared" si="146" ref="G901:J904">G902</f>
        <v>5383.8</v>
      </c>
      <c r="H901" s="94">
        <f t="shared" si="146"/>
        <v>0</v>
      </c>
      <c r="I901" s="94">
        <f t="shared" si="145"/>
        <v>5383.8</v>
      </c>
      <c r="J901" s="94">
        <f t="shared" si="146"/>
        <v>0</v>
      </c>
      <c r="K901" s="79">
        <f t="shared" si="142"/>
        <v>5383.8</v>
      </c>
    </row>
    <row r="902" spans="1:11" ht="12.75">
      <c r="A902" s="41" t="str">
        <f ca="1">IF(ISERROR(MATCH(E902,Код_КЦСР,0)),"",INDIRECT(ADDRESS(MATCH(E902,Код_КЦСР,0)+1,2,,,"КЦСР")))</f>
        <v xml:space="preserve">Организация и проведение городских культурно- массовых мероприятий </v>
      </c>
      <c r="B902" s="88">
        <v>808</v>
      </c>
      <c r="C902" s="8" t="s">
        <v>243</v>
      </c>
      <c r="D902" s="8" t="s">
        <v>234</v>
      </c>
      <c r="E902" s="88" t="s">
        <v>540</v>
      </c>
      <c r="F902" s="88"/>
      <c r="G902" s="94">
        <f t="shared" si="146"/>
        <v>5383.8</v>
      </c>
      <c r="H902" s="94">
        <f t="shared" si="146"/>
        <v>0</v>
      </c>
      <c r="I902" s="94">
        <f t="shared" si="145"/>
        <v>5383.8</v>
      </c>
      <c r="J902" s="94">
        <f t="shared" si="146"/>
        <v>0</v>
      </c>
      <c r="K902" s="79">
        <f t="shared" si="142"/>
        <v>5383.8</v>
      </c>
    </row>
    <row r="903" spans="1:11" ht="33">
      <c r="A903" s="41" t="str">
        <f ca="1">IF(ISERROR(MATCH(F903,Код_КВР,0)),"",INDIRECT(ADDRESS(MATCH(F903,Код_КВР,0)+1,2,,,"КВР")))</f>
        <v>Предоставление субсидий бюджетным, автономным учреждениям и иным некоммерческим организациям</v>
      </c>
      <c r="B903" s="88">
        <v>808</v>
      </c>
      <c r="C903" s="8" t="s">
        <v>243</v>
      </c>
      <c r="D903" s="8" t="s">
        <v>234</v>
      </c>
      <c r="E903" s="88" t="s">
        <v>540</v>
      </c>
      <c r="F903" s="88">
        <v>600</v>
      </c>
      <c r="G903" s="94">
        <f t="shared" si="146"/>
        <v>5383.8</v>
      </c>
      <c r="H903" s="94">
        <f t="shared" si="146"/>
        <v>0</v>
      </c>
      <c r="I903" s="94">
        <f t="shared" si="145"/>
        <v>5383.8</v>
      </c>
      <c r="J903" s="94">
        <f t="shared" si="146"/>
        <v>0</v>
      </c>
      <c r="K903" s="79">
        <f t="shared" si="142"/>
        <v>5383.8</v>
      </c>
    </row>
    <row r="904" spans="1:11" ht="12.75">
      <c r="A904" s="41" t="str">
        <f ca="1">IF(ISERROR(MATCH(F904,Код_КВР,0)),"",INDIRECT(ADDRESS(MATCH(F904,Код_КВР,0)+1,2,,,"КВР")))</f>
        <v>Субсидии бюджетным учреждениям</v>
      </c>
      <c r="B904" s="88">
        <v>808</v>
      </c>
      <c r="C904" s="8" t="s">
        <v>243</v>
      </c>
      <c r="D904" s="8" t="s">
        <v>234</v>
      </c>
      <c r="E904" s="88" t="s">
        <v>540</v>
      </c>
      <c r="F904" s="88">
        <v>610</v>
      </c>
      <c r="G904" s="94">
        <f t="shared" si="146"/>
        <v>5383.8</v>
      </c>
      <c r="H904" s="94">
        <f t="shared" si="146"/>
        <v>0</v>
      </c>
      <c r="I904" s="94">
        <f t="shared" si="145"/>
        <v>5383.8</v>
      </c>
      <c r="J904" s="94">
        <f t="shared" si="146"/>
        <v>0</v>
      </c>
      <c r="K904" s="79">
        <f t="shared" si="142"/>
        <v>5383.8</v>
      </c>
    </row>
    <row r="905" spans="1:11" ht="49.5">
      <c r="A905" s="41" t="str">
        <f ca="1">IF(ISERROR(MATCH(F905,Код_КВР,0)),"",INDIRECT(ADDRESS(MATCH(F905,Код_КВР,0)+1,2,,,"КВР")))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05" s="88">
        <v>808</v>
      </c>
      <c r="C905" s="8" t="s">
        <v>243</v>
      </c>
      <c r="D905" s="8" t="s">
        <v>234</v>
      </c>
      <c r="E905" s="88" t="s">
        <v>540</v>
      </c>
      <c r="F905" s="88">
        <v>611</v>
      </c>
      <c r="G905" s="94">
        <v>5383.8</v>
      </c>
      <c r="H905" s="94"/>
      <c r="I905" s="94">
        <f t="shared" si="145"/>
        <v>5383.8</v>
      </c>
      <c r="J905" s="94"/>
      <c r="K905" s="79">
        <f t="shared" si="142"/>
        <v>5383.8</v>
      </c>
    </row>
    <row r="906" spans="1:11" ht="12.75">
      <c r="A906" s="41" t="str">
        <f ca="1">IF(ISERROR(MATCH(E906,Код_КЦСР,0)),"",INDIRECT(ADDRESS(MATCH(E906,Код_КЦСР,0)+1,2,,,"КЦСР")))</f>
        <v xml:space="preserve">Индустрия отдыха на территориях парков культуры и отдыха </v>
      </c>
      <c r="B906" s="88">
        <v>808</v>
      </c>
      <c r="C906" s="8" t="s">
        <v>243</v>
      </c>
      <c r="D906" s="8" t="s">
        <v>234</v>
      </c>
      <c r="E906" s="88" t="s">
        <v>542</v>
      </c>
      <c r="F906" s="88"/>
      <c r="G906" s="94">
        <f aca="true" t="shared" si="147" ref="G906:J909">G907</f>
        <v>4501.2</v>
      </c>
      <c r="H906" s="94">
        <f t="shared" si="147"/>
        <v>0</v>
      </c>
      <c r="I906" s="94">
        <f t="shared" si="145"/>
        <v>4501.2</v>
      </c>
      <c r="J906" s="94">
        <f t="shared" si="147"/>
        <v>0</v>
      </c>
      <c r="K906" s="79">
        <f t="shared" si="142"/>
        <v>4501.2</v>
      </c>
    </row>
    <row r="907" spans="1:11" ht="12.75">
      <c r="A907" s="41" t="str">
        <f ca="1">IF(ISERROR(MATCH(E907,Код_КЦСР,0)),"",INDIRECT(ADDRESS(MATCH(E907,Код_КЦСР,0)+1,2,,,"КЦСР")))</f>
        <v>Работа по организации досуга населения на базе парков культуры и отдыха</v>
      </c>
      <c r="B907" s="88">
        <v>808</v>
      </c>
      <c r="C907" s="8" t="s">
        <v>243</v>
      </c>
      <c r="D907" s="8" t="s">
        <v>234</v>
      </c>
      <c r="E907" s="88" t="s">
        <v>544</v>
      </c>
      <c r="F907" s="88"/>
      <c r="G907" s="94">
        <f t="shared" si="147"/>
        <v>4501.2</v>
      </c>
      <c r="H907" s="94">
        <f t="shared" si="147"/>
        <v>0</v>
      </c>
      <c r="I907" s="94">
        <f t="shared" si="145"/>
        <v>4501.2</v>
      </c>
      <c r="J907" s="94">
        <f t="shared" si="147"/>
        <v>0</v>
      </c>
      <c r="K907" s="79">
        <f t="shared" si="142"/>
        <v>4501.2</v>
      </c>
    </row>
    <row r="908" spans="1:11" ht="33">
      <c r="A908" s="41" t="str">
        <f ca="1">IF(ISERROR(MATCH(F908,Код_КВР,0)),"",INDIRECT(ADDRESS(MATCH(F908,Код_КВР,0)+1,2,,,"КВР")))</f>
        <v>Предоставление субсидий бюджетным, автономным учреждениям и иным некоммерческим организациям</v>
      </c>
      <c r="B908" s="88">
        <v>808</v>
      </c>
      <c r="C908" s="8" t="s">
        <v>243</v>
      </c>
      <c r="D908" s="8" t="s">
        <v>234</v>
      </c>
      <c r="E908" s="88" t="s">
        <v>544</v>
      </c>
      <c r="F908" s="88">
        <v>600</v>
      </c>
      <c r="G908" s="94">
        <f t="shared" si="147"/>
        <v>4501.2</v>
      </c>
      <c r="H908" s="94">
        <f t="shared" si="147"/>
        <v>0</v>
      </c>
      <c r="I908" s="94">
        <f t="shared" si="145"/>
        <v>4501.2</v>
      </c>
      <c r="J908" s="94">
        <f t="shared" si="147"/>
        <v>0</v>
      </c>
      <c r="K908" s="79">
        <f t="shared" si="142"/>
        <v>4501.2</v>
      </c>
    </row>
    <row r="909" spans="1:11" ht="12.75">
      <c r="A909" s="41" t="str">
        <f ca="1">IF(ISERROR(MATCH(F909,Код_КВР,0)),"",INDIRECT(ADDRESS(MATCH(F909,Код_КВР,0)+1,2,,,"КВР")))</f>
        <v>Субсидии автономным учреждениям</v>
      </c>
      <c r="B909" s="88">
        <v>808</v>
      </c>
      <c r="C909" s="8" t="s">
        <v>243</v>
      </c>
      <c r="D909" s="8" t="s">
        <v>234</v>
      </c>
      <c r="E909" s="88" t="s">
        <v>544</v>
      </c>
      <c r="F909" s="88">
        <v>620</v>
      </c>
      <c r="G909" s="94">
        <f t="shared" si="147"/>
        <v>4501.2</v>
      </c>
      <c r="H909" s="94">
        <f t="shared" si="147"/>
        <v>0</v>
      </c>
      <c r="I909" s="94">
        <f t="shared" si="145"/>
        <v>4501.2</v>
      </c>
      <c r="J909" s="94">
        <f t="shared" si="147"/>
        <v>0</v>
      </c>
      <c r="K909" s="79">
        <f t="shared" si="142"/>
        <v>4501.2</v>
      </c>
    </row>
    <row r="910" spans="1:11" ht="49.5">
      <c r="A910" s="41" t="str">
        <f ca="1">IF(ISERROR(MATCH(F910,Код_КВР,0)),"",INDIRECT(ADDRESS(MATCH(F910,Код_КВР,0)+1,2,,,"КВР")))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910" s="88">
        <v>808</v>
      </c>
      <c r="C910" s="8" t="s">
        <v>243</v>
      </c>
      <c r="D910" s="8" t="s">
        <v>234</v>
      </c>
      <c r="E910" s="88" t="s">
        <v>544</v>
      </c>
      <c r="F910" s="88">
        <v>621</v>
      </c>
      <c r="G910" s="94">
        <v>4501.2</v>
      </c>
      <c r="H910" s="94"/>
      <c r="I910" s="94">
        <f t="shared" si="145"/>
        <v>4501.2</v>
      </c>
      <c r="J910" s="94"/>
      <c r="K910" s="79">
        <f t="shared" si="142"/>
        <v>4501.2</v>
      </c>
    </row>
    <row r="911" spans="1:11" ht="33">
      <c r="A911" s="41" t="str">
        <f ca="1">IF(ISERROR(MATCH(E911,Код_КЦСР,0)),"",INDIRECT(ADDRESS(MATCH(E911,Код_КЦСР,0)+1,2,,,"КЦСР")))</f>
        <v>Непрограммные направления деятельности органов местного самоуправления</v>
      </c>
      <c r="B911" s="88">
        <v>808</v>
      </c>
      <c r="C911" s="8" t="s">
        <v>243</v>
      </c>
      <c r="D911" s="8" t="s">
        <v>234</v>
      </c>
      <c r="E911" s="88" t="s">
        <v>323</v>
      </c>
      <c r="F911" s="88"/>
      <c r="G911" s="94"/>
      <c r="H911" s="94"/>
      <c r="I911" s="94"/>
      <c r="J911" s="94">
        <f>J912</f>
        <v>33</v>
      </c>
      <c r="K911" s="79">
        <f t="shared" si="142"/>
        <v>33</v>
      </c>
    </row>
    <row r="912" spans="1:11" ht="12.75">
      <c r="A912" s="41" t="str">
        <f ca="1">IF(ISERROR(MATCH(E912,Код_КЦСР,0)),"",INDIRECT(ADDRESS(MATCH(E912,Код_КЦСР,0)+1,2,,,"КЦСР")))</f>
        <v>Расходы, не включенные в муниципальные программы города Череповца</v>
      </c>
      <c r="B912" s="88">
        <v>808</v>
      </c>
      <c r="C912" s="8" t="s">
        <v>243</v>
      </c>
      <c r="D912" s="8" t="s">
        <v>234</v>
      </c>
      <c r="E912" s="88" t="s">
        <v>325</v>
      </c>
      <c r="F912" s="88"/>
      <c r="G912" s="94"/>
      <c r="H912" s="94"/>
      <c r="I912" s="94"/>
      <c r="J912" s="94">
        <f>J913</f>
        <v>33</v>
      </c>
      <c r="K912" s="79">
        <f t="shared" si="142"/>
        <v>33</v>
      </c>
    </row>
    <row r="913" spans="1:11" ht="12.75">
      <c r="A913" s="41" t="str">
        <f ca="1">IF(ISERROR(MATCH(E913,Код_КЦСР,0)),"",INDIRECT(ADDRESS(MATCH(E913,Код_КЦСР,0)+1,2,,,"КЦСР")))</f>
        <v>Кредиторская задолженность, сложившаяся по итогам 2013 года</v>
      </c>
      <c r="B913" s="88">
        <v>808</v>
      </c>
      <c r="C913" s="8" t="s">
        <v>243</v>
      </c>
      <c r="D913" s="8" t="s">
        <v>234</v>
      </c>
      <c r="E913" s="88" t="s">
        <v>395</v>
      </c>
      <c r="F913" s="88"/>
      <c r="G913" s="94"/>
      <c r="H913" s="94"/>
      <c r="I913" s="94"/>
      <c r="J913" s="94">
        <f>J914</f>
        <v>33</v>
      </c>
      <c r="K913" s="79">
        <f t="shared" si="142"/>
        <v>33</v>
      </c>
    </row>
    <row r="914" spans="1:11" ht="33">
      <c r="A914" s="41" t="str">
        <f ca="1">IF(ISERROR(MATCH(F914,Код_КВР,0)),"",INDIRECT(ADDRESS(MATCH(F914,Код_КВР,0)+1,2,,,"КВР")))</f>
        <v>Предоставление субсидий бюджетным, автономным учреждениям и иным некоммерческим организациям</v>
      </c>
      <c r="B914" s="88">
        <v>808</v>
      </c>
      <c r="C914" s="8" t="s">
        <v>243</v>
      </c>
      <c r="D914" s="8" t="s">
        <v>234</v>
      </c>
      <c r="E914" s="88" t="s">
        <v>395</v>
      </c>
      <c r="F914" s="88">
        <v>600</v>
      </c>
      <c r="G914" s="94"/>
      <c r="H914" s="94"/>
      <c r="I914" s="94"/>
      <c r="J914" s="94">
        <f>J915</f>
        <v>33</v>
      </c>
      <c r="K914" s="79">
        <f t="shared" si="142"/>
        <v>33</v>
      </c>
    </row>
    <row r="915" spans="1:11" ht="12.75">
      <c r="A915" s="41" t="str">
        <f ca="1">IF(ISERROR(MATCH(F915,Код_КВР,0)),"",INDIRECT(ADDRESS(MATCH(F915,Код_КВР,0)+1,2,,,"КВР")))</f>
        <v>Субсидии бюджетным учреждениям</v>
      </c>
      <c r="B915" s="88">
        <v>808</v>
      </c>
      <c r="C915" s="8" t="s">
        <v>243</v>
      </c>
      <c r="D915" s="8" t="s">
        <v>234</v>
      </c>
      <c r="E915" s="88" t="s">
        <v>395</v>
      </c>
      <c r="F915" s="88">
        <v>610</v>
      </c>
      <c r="G915" s="94"/>
      <c r="H915" s="94"/>
      <c r="I915" s="94"/>
      <c r="J915" s="94">
        <f>J916</f>
        <v>33</v>
      </c>
      <c r="K915" s="79">
        <f t="shared" si="142"/>
        <v>33</v>
      </c>
    </row>
    <row r="916" spans="1:11" ht="12.75">
      <c r="A916" s="41" t="str">
        <f ca="1">IF(ISERROR(MATCH(F916,Код_КВР,0)),"",INDIRECT(ADDRESS(MATCH(F916,Код_КВР,0)+1,2,,,"КВР")))</f>
        <v>Субсидии бюджетным учреждениям на иные цели</v>
      </c>
      <c r="B916" s="88">
        <v>808</v>
      </c>
      <c r="C916" s="8" t="s">
        <v>243</v>
      </c>
      <c r="D916" s="8" t="s">
        <v>234</v>
      </c>
      <c r="E916" s="88" t="s">
        <v>395</v>
      </c>
      <c r="F916" s="88">
        <v>612</v>
      </c>
      <c r="G916" s="94"/>
      <c r="H916" s="94"/>
      <c r="I916" s="94"/>
      <c r="J916" s="94">
        <v>33</v>
      </c>
      <c r="K916" s="79">
        <f t="shared" si="142"/>
        <v>33</v>
      </c>
    </row>
    <row r="917" spans="1:11" ht="12.75">
      <c r="A917" s="10" t="s">
        <v>184</v>
      </c>
      <c r="B917" s="88">
        <v>808</v>
      </c>
      <c r="C917" s="8" t="s">
        <v>243</v>
      </c>
      <c r="D917" s="8" t="s">
        <v>237</v>
      </c>
      <c r="E917" s="88"/>
      <c r="F917" s="88"/>
      <c r="G917" s="94">
        <f>G918+G975+G980+G997+G1015</f>
        <v>26727</v>
      </c>
      <c r="H917" s="94">
        <f>H918+H975+H980+H997+H1015</f>
        <v>0</v>
      </c>
      <c r="I917" s="94">
        <f t="shared" si="145"/>
        <v>26727</v>
      </c>
      <c r="J917" s="94">
        <f>J918+J975+J980+J997+J1015</f>
        <v>36</v>
      </c>
      <c r="K917" s="79">
        <f t="shared" si="142"/>
        <v>26763</v>
      </c>
    </row>
    <row r="918" spans="1:11" ht="33">
      <c r="A918" s="41" t="str">
        <f ca="1">IF(ISERROR(MATCH(E918,Код_КЦСР,0)),"",INDIRECT(ADDRESS(MATCH(E918,Код_КЦСР,0)+1,2,,,"КЦСР")))</f>
        <v>Муниципальная программа «Культура, традиции и народное творчество в городе Череповце» на 2013-2018 годы</v>
      </c>
      <c r="B918" s="88">
        <v>808</v>
      </c>
      <c r="C918" s="8" t="s">
        <v>243</v>
      </c>
      <c r="D918" s="8" t="s">
        <v>237</v>
      </c>
      <c r="E918" s="88" t="s">
        <v>491</v>
      </c>
      <c r="F918" s="88"/>
      <c r="G918" s="94">
        <f>G919+G924+G933+G942+G951+G962+G971</f>
        <v>17171.3</v>
      </c>
      <c r="H918" s="94">
        <f>H919+H924+H933+H942+H951+H962+H971</f>
        <v>0</v>
      </c>
      <c r="I918" s="94">
        <f t="shared" si="145"/>
        <v>17171.3</v>
      </c>
      <c r="J918" s="94">
        <f>J919+J924+J933+J942+J951+J962+J971</f>
        <v>0</v>
      </c>
      <c r="K918" s="79">
        <f t="shared" si="142"/>
        <v>17171.3</v>
      </c>
    </row>
    <row r="919" spans="1:11" ht="33">
      <c r="A919" s="41" t="str">
        <f ca="1">IF(ISERROR(MATCH(E919,Код_КЦСР,0)),"",INDIRECT(ADDRESS(MATCH(E919,Код_КЦСР,0)+1,2,,,"КЦСР")))</f>
        <v>Сохранение, эффективное использование  и популяризация объектов культурного наследия</v>
      </c>
      <c r="B919" s="88">
        <v>808</v>
      </c>
      <c r="C919" s="8" t="s">
        <v>243</v>
      </c>
      <c r="D919" s="8" t="s">
        <v>237</v>
      </c>
      <c r="E919" s="88" t="s">
        <v>493</v>
      </c>
      <c r="F919" s="88"/>
      <c r="G919" s="94">
        <f aca="true" t="shared" si="148" ref="G919:J922">G920</f>
        <v>100</v>
      </c>
      <c r="H919" s="94">
        <f t="shared" si="148"/>
        <v>0</v>
      </c>
      <c r="I919" s="94">
        <f t="shared" si="145"/>
        <v>100</v>
      </c>
      <c r="J919" s="94">
        <f t="shared" si="148"/>
        <v>0</v>
      </c>
      <c r="K919" s="79">
        <f t="shared" si="142"/>
        <v>100</v>
      </c>
    </row>
    <row r="920" spans="1:11" ht="66">
      <c r="A920" s="41" t="str">
        <f ca="1">IF(ISERROR(MATCH(E920,Код_КЦСР,0)),"",INDIRECT(ADDRESS(MATCH(E920,Код_КЦСР,0)+1,2,,,"КЦСР")))</f>
        <v>Ведомственная целевая программа «Отрасль «Культура города Череповца» (2012-2014 годы) (Организация мероприятий по ремонту, реставрации и эффективному использованию  объектов культурного наследия)</v>
      </c>
      <c r="B920" s="88">
        <v>808</v>
      </c>
      <c r="C920" s="8" t="s">
        <v>243</v>
      </c>
      <c r="D920" s="8" t="s">
        <v>237</v>
      </c>
      <c r="E920" s="88" t="s">
        <v>497</v>
      </c>
      <c r="F920" s="88"/>
      <c r="G920" s="94">
        <f t="shared" si="148"/>
        <v>100</v>
      </c>
      <c r="H920" s="94">
        <f t="shared" si="148"/>
        <v>0</v>
      </c>
      <c r="I920" s="94">
        <f t="shared" si="145"/>
        <v>100</v>
      </c>
      <c r="J920" s="94">
        <f t="shared" si="148"/>
        <v>0</v>
      </c>
      <c r="K920" s="79">
        <f t="shared" si="142"/>
        <v>100</v>
      </c>
    </row>
    <row r="921" spans="1:11" ht="33">
      <c r="A921" s="41" t="str">
        <f ca="1">IF(ISERROR(MATCH(F921,Код_КВР,0)),"",INDIRECT(ADDRESS(MATCH(F921,Код_КВР,0)+1,2,,,"КВР")))</f>
        <v>Предоставление субсидий бюджетным, автономным учреждениям и иным некоммерческим организациям</v>
      </c>
      <c r="B921" s="88">
        <v>808</v>
      </c>
      <c r="C921" s="8" t="s">
        <v>243</v>
      </c>
      <c r="D921" s="8" t="s">
        <v>237</v>
      </c>
      <c r="E921" s="88" t="s">
        <v>497</v>
      </c>
      <c r="F921" s="88">
        <v>600</v>
      </c>
      <c r="G921" s="94">
        <f t="shared" si="148"/>
        <v>100</v>
      </c>
      <c r="H921" s="94">
        <f t="shared" si="148"/>
        <v>0</v>
      </c>
      <c r="I921" s="94">
        <f t="shared" si="145"/>
        <v>100</v>
      </c>
      <c r="J921" s="94">
        <f t="shared" si="148"/>
        <v>0</v>
      </c>
      <c r="K921" s="79">
        <f t="shared" si="142"/>
        <v>100</v>
      </c>
    </row>
    <row r="922" spans="1:11" ht="12.75">
      <c r="A922" s="41" t="str">
        <f ca="1">IF(ISERROR(MATCH(F922,Код_КВР,0)),"",INDIRECT(ADDRESS(MATCH(F922,Код_КВР,0)+1,2,,,"КВР")))</f>
        <v>Субсидии бюджетным учреждениям</v>
      </c>
      <c r="B922" s="88">
        <v>808</v>
      </c>
      <c r="C922" s="8" t="s">
        <v>243</v>
      </c>
      <c r="D922" s="8" t="s">
        <v>237</v>
      </c>
      <c r="E922" s="88" t="s">
        <v>497</v>
      </c>
      <c r="F922" s="88">
        <v>610</v>
      </c>
      <c r="G922" s="94">
        <f t="shared" si="148"/>
        <v>100</v>
      </c>
      <c r="H922" s="94">
        <f t="shared" si="148"/>
        <v>0</v>
      </c>
      <c r="I922" s="94">
        <f t="shared" si="145"/>
        <v>100</v>
      </c>
      <c r="J922" s="94">
        <f t="shared" si="148"/>
        <v>0</v>
      </c>
      <c r="K922" s="79">
        <f t="shared" si="142"/>
        <v>100</v>
      </c>
    </row>
    <row r="923" spans="1:11" ht="12.75">
      <c r="A923" s="41" t="str">
        <f ca="1">IF(ISERROR(MATCH(F923,Код_КВР,0)),"",INDIRECT(ADDRESS(MATCH(F923,Код_КВР,0)+1,2,,,"КВР")))</f>
        <v>Субсидии бюджетным учреждениям на иные цели</v>
      </c>
      <c r="B923" s="88">
        <v>808</v>
      </c>
      <c r="C923" s="8" t="s">
        <v>243</v>
      </c>
      <c r="D923" s="8" t="s">
        <v>237</v>
      </c>
      <c r="E923" s="88" t="s">
        <v>497</v>
      </c>
      <c r="F923" s="88">
        <v>612</v>
      </c>
      <c r="G923" s="94">
        <v>100</v>
      </c>
      <c r="H923" s="94"/>
      <c r="I923" s="94">
        <f t="shared" si="145"/>
        <v>100</v>
      </c>
      <c r="J923" s="94"/>
      <c r="K923" s="79">
        <f t="shared" si="142"/>
        <v>100</v>
      </c>
    </row>
    <row r="924" spans="1:11" ht="12.75">
      <c r="A924" s="41" t="str">
        <f ca="1">IF(ISERROR(MATCH(E924,Код_КЦСР,0)),"",INDIRECT(ADDRESS(MATCH(E924,Код_КЦСР,0)+1,2,,,"КЦСР")))</f>
        <v>Развитие музейного дела</v>
      </c>
      <c r="B924" s="88">
        <v>808</v>
      </c>
      <c r="C924" s="8" t="s">
        <v>243</v>
      </c>
      <c r="D924" s="8" t="s">
        <v>237</v>
      </c>
      <c r="E924" s="88" t="s">
        <v>498</v>
      </c>
      <c r="F924" s="88"/>
      <c r="G924" s="94">
        <f>G925+G929</f>
        <v>682</v>
      </c>
      <c r="H924" s="94">
        <f>H925+H929</f>
        <v>0</v>
      </c>
      <c r="I924" s="94">
        <f t="shared" si="145"/>
        <v>682</v>
      </c>
      <c r="J924" s="94">
        <f>J925+J929</f>
        <v>0</v>
      </c>
      <c r="K924" s="79">
        <f t="shared" si="142"/>
        <v>682</v>
      </c>
    </row>
    <row r="925" spans="1:11" ht="66">
      <c r="A925" s="41" t="str">
        <f ca="1">IF(ISERROR(MATCH(E925,Код_КЦСР,0)),"",INDIRECT(ADDRESS(MATCH(E925,Код_КЦСР,0)+1,2,,,"КЦСР")))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 и памятными датами, событиями  мировой и отечественной культуры)</v>
      </c>
      <c r="B925" s="88">
        <v>808</v>
      </c>
      <c r="C925" s="8" t="s">
        <v>243</v>
      </c>
      <c r="D925" s="8" t="s">
        <v>237</v>
      </c>
      <c r="E925" s="88" t="s">
        <v>499</v>
      </c>
      <c r="F925" s="88"/>
      <c r="G925" s="94">
        <f aca="true" t="shared" si="149" ref="G925:J927">G926</f>
        <v>270</v>
      </c>
      <c r="H925" s="94">
        <f t="shared" si="149"/>
        <v>0</v>
      </c>
      <c r="I925" s="94">
        <f t="shared" si="145"/>
        <v>270</v>
      </c>
      <c r="J925" s="94">
        <f t="shared" si="149"/>
        <v>0</v>
      </c>
      <c r="K925" s="79">
        <f t="shared" si="142"/>
        <v>270</v>
      </c>
    </row>
    <row r="926" spans="1:11" ht="33">
      <c r="A926" s="41" t="str">
        <f ca="1">IF(ISERROR(MATCH(F926,Код_КВР,0)),"",INDIRECT(ADDRESS(MATCH(F926,Код_КВР,0)+1,2,,,"КВР")))</f>
        <v>Предоставление субсидий бюджетным, автономным учреждениям и иным некоммерческим организациям</v>
      </c>
      <c r="B926" s="88">
        <v>808</v>
      </c>
      <c r="C926" s="8" t="s">
        <v>243</v>
      </c>
      <c r="D926" s="8" t="s">
        <v>237</v>
      </c>
      <c r="E926" s="88" t="s">
        <v>499</v>
      </c>
      <c r="F926" s="88">
        <v>600</v>
      </c>
      <c r="G926" s="94">
        <f t="shared" si="149"/>
        <v>270</v>
      </c>
      <c r="H926" s="94">
        <f t="shared" si="149"/>
        <v>0</v>
      </c>
      <c r="I926" s="94">
        <f t="shared" si="145"/>
        <v>270</v>
      </c>
      <c r="J926" s="94">
        <f t="shared" si="149"/>
        <v>0</v>
      </c>
      <c r="K926" s="79">
        <f t="shared" si="142"/>
        <v>270</v>
      </c>
    </row>
    <row r="927" spans="1:11" ht="12.75">
      <c r="A927" s="41" t="str">
        <f ca="1">IF(ISERROR(MATCH(F927,Код_КВР,0)),"",INDIRECT(ADDRESS(MATCH(F927,Код_КВР,0)+1,2,,,"КВР")))</f>
        <v>Субсидии бюджетным учреждениям</v>
      </c>
      <c r="B927" s="88">
        <v>808</v>
      </c>
      <c r="C927" s="8" t="s">
        <v>243</v>
      </c>
      <c r="D927" s="8" t="s">
        <v>237</v>
      </c>
      <c r="E927" s="88" t="s">
        <v>499</v>
      </c>
      <c r="F927" s="88">
        <v>610</v>
      </c>
      <c r="G927" s="94">
        <f t="shared" si="149"/>
        <v>270</v>
      </c>
      <c r="H927" s="94">
        <f t="shared" si="149"/>
        <v>0</v>
      </c>
      <c r="I927" s="94">
        <f t="shared" si="145"/>
        <v>270</v>
      </c>
      <c r="J927" s="94">
        <f t="shared" si="149"/>
        <v>0</v>
      </c>
      <c r="K927" s="79">
        <f t="shared" si="142"/>
        <v>270</v>
      </c>
    </row>
    <row r="928" spans="1:11" ht="12.75">
      <c r="A928" s="41" t="str">
        <f ca="1">IF(ISERROR(MATCH(F928,Код_КВР,0)),"",INDIRECT(ADDRESS(MATCH(F928,Код_КВР,0)+1,2,,,"КВР")))</f>
        <v>Субсидии бюджетным учреждениям на иные цели</v>
      </c>
      <c r="B928" s="88">
        <v>808</v>
      </c>
      <c r="C928" s="8" t="s">
        <v>243</v>
      </c>
      <c r="D928" s="8" t="s">
        <v>237</v>
      </c>
      <c r="E928" s="88" t="s">
        <v>499</v>
      </c>
      <c r="F928" s="88">
        <v>612</v>
      </c>
      <c r="G928" s="94">
        <v>270</v>
      </c>
      <c r="H928" s="94"/>
      <c r="I928" s="94">
        <f t="shared" si="145"/>
        <v>270</v>
      </c>
      <c r="J928" s="94"/>
      <c r="K928" s="79">
        <f t="shared" si="142"/>
        <v>270</v>
      </c>
    </row>
    <row r="929" spans="1:11" ht="49.5">
      <c r="A929" s="41" t="str">
        <f ca="1">IF(ISERROR(MATCH(E929,Код_КЦСР,0)),"",INDIRECT(ADDRESS(MATCH(E929,Код_КЦСР,0)+1,2,,,"КЦСР")))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929" s="88">
        <v>808</v>
      </c>
      <c r="C929" s="8" t="s">
        <v>243</v>
      </c>
      <c r="D929" s="8" t="s">
        <v>237</v>
      </c>
      <c r="E929" s="88" t="s">
        <v>501</v>
      </c>
      <c r="F929" s="88"/>
      <c r="G929" s="94">
        <f aca="true" t="shared" si="150" ref="G929:J931">G930</f>
        <v>412</v>
      </c>
      <c r="H929" s="94">
        <f t="shared" si="150"/>
        <v>0</v>
      </c>
      <c r="I929" s="94">
        <f t="shared" si="145"/>
        <v>412</v>
      </c>
      <c r="J929" s="94">
        <f t="shared" si="150"/>
        <v>0</v>
      </c>
      <c r="K929" s="79">
        <f t="shared" si="142"/>
        <v>412</v>
      </c>
    </row>
    <row r="930" spans="1:11" ht="33">
      <c r="A930" s="41" t="str">
        <f ca="1">IF(ISERROR(MATCH(F930,Код_КВР,0)),"",INDIRECT(ADDRESS(MATCH(F930,Код_КВР,0)+1,2,,,"КВР")))</f>
        <v>Предоставление субсидий бюджетным, автономным учреждениям и иным некоммерческим организациям</v>
      </c>
      <c r="B930" s="88">
        <v>808</v>
      </c>
      <c r="C930" s="8" t="s">
        <v>243</v>
      </c>
      <c r="D930" s="8" t="s">
        <v>237</v>
      </c>
      <c r="E930" s="88" t="s">
        <v>501</v>
      </c>
      <c r="F930" s="88">
        <v>600</v>
      </c>
      <c r="G930" s="94">
        <f t="shared" si="150"/>
        <v>412</v>
      </c>
      <c r="H930" s="94">
        <f t="shared" si="150"/>
        <v>0</v>
      </c>
      <c r="I930" s="94">
        <f t="shared" si="145"/>
        <v>412</v>
      </c>
      <c r="J930" s="94">
        <f t="shared" si="150"/>
        <v>0</v>
      </c>
      <c r="K930" s="79">
        <f t="shared" si="142"/>
        <v>412</v>
      </c>
    </row>
    <row r="931" spans="1:11" ht="12.75">
      <c r="A931" s="41" t="str">
        <f ca="1">IF(ISERROR(MATCH(F931,Код_КВР,0)),"",INDIRECT(ADDRESS(MATCH(F931,Код_КВР,0)+1,2,,,"КВР")))</f>
        <v>Субсидии бюджетным учреждениям</v>
      </c>
      <c r="B931" s="88">
        <v>808</v>
      </c>
      <c r="C931" s="8" t="s">
        <v>243</v>
      </c>
      <c r="D931" s="8" t="s">
        <v>237</v>
      </c>
      <c r="E931" s="88" t="s">
        <v>501</v>
      </c>
      <c r="F931" s="88">
        <v>610</v>
      </c>
      <c r="G931" s="94">
        <f t="shared" si="150"/>
        <v>412</v>
      </c>
      <c r="H931" s="94">
        <f t="shared" si="150"/>
        <v>0</v>
      </c>
      <c r="I931" s="94">
        <f t="shared" si="145"/>
        <v>412</v>
      </c>
      <c r="J931" s="94">
        <f t="shared" si="150"/>
        <v>0</v>
      </c>
      <c r="K931" s="79">
        <f t="shared" si="142"/>
        <v>412</v>
      </c>
    </row>
    <row r="932" spans="1:11" ht="12.75">
      <c r="A932" s="41" t="str">
        <f ca="1">IF(ISERROR(MATCH(F932,Код_КВР,0)),"",INDIRECT(ADDRESS(MATCH(F932,Код_КВР,0)+1,2,,,"КВР")))</f>
        <v>Субсидии бюджетным учреждениям на иные цели</v>
      </c>
      <c r="B932" s="88">
        <v>808</v>
      </c>
      <c r="C932" s="8" t="s">
        <v>243</v>
      </c>
      <c r="D932" s="8" t="s">
        <v>237</v>
      </c>
      <c r="E932" s="88" t="s">
        <v>501</v>
      </c>
      <c r="F932" s="88">
        <v>612</v>
      </c>
      <c r="G932" s="94">
        <v>412</v>
      </c>
      <c r="H932" s="94"/>
      <c r="I932" s="94">
        <f t="shared" si="145"/>
        <v>412</v>
      </c>
      <c r="J932" s="94"/>
      <c r="K932" s="79">
        <f t="shared" si="142"/>
        <v>412</v>
      </c>
    </row>
    <row r="933" spans="1:11" ht="12.75">
      <c r="A933" s="41" t="str">
        <f ca="1">IF(ISERROR(MATCH(E933,Код_КЦСР,0)),"",INDIRECT(ADDRESS(MATCH(E933,Код_КЦСР,0)+1,2,,,"КЦСР")))</f>
        <v>Развитие библиотечного дела</v>
      </c>
      <c r="B933" s="88">
        <v>808</v>
      </c>
      <c r="C933" s="8" t="s">
        <v>243</v>
      </c>
      <c r="D933" s="8" t="s">
        <v>237</v>
      </c>
      <c r="E933" s="88" t="s">
        <v>509</v>
      </c>
      <c r="F933" s="88"/>
      <c r="G933" s="94">
        <f>G934+G938</f>
        <v>3443</v>
      </c>
      <c r="H933" s="94">
        <f>H934+H938</f>
        <v>0</v>
      </c>
      <c r="I933" s="94">
        <f t="shared" si="145"/>
        <v>3443</v>
      </c>
      <c r="J933" s="94">
        <f>J934+J938</f>
        <v>0</v>
      </c>
      <c r="K933" s="79">
        <f t="shared" si="142"/>
        <v>3443</v>
      </c>
    </row>
    <row r="934" spans="1:11" ht="33">
      <c r="A934" s="41" t="str">
        <f ca="1">IF(ISERROR(MATCH(E934,Код_КЦСР,0)),"",INDIRECT(ADDRESS(MATCH(E934,Код_КЦСР,0)+1,2,,,"КЦСР")))</f>
        <v>Ведомственная целевая программа «Отрасль «Культура города Череповца» (2012-2014 годы) (Комплектование библиотечных фондов)</v>
      </c>
      <c r="B934" s="88">
        <v>808</v>
      </c>
      <c r="C934" s="8" t="s">
        <v>243</v>
      </c>
      <c r="D934" s="8" t="s">
        <v>237</v>
      </c>
      <c r="E934" s="88" t="s">
        <v>510</v>
      </c>
      <c r="F934" s="88"/>
      <c r="G934" s="94">
        <f aca="true" t="shared" si="151" ref="G934:J936">G935</f>
        <v>1300</v>
      </c>
      <c r="H934" s="94">
        <f t="shared" si="151"/>
        <v>0</v>
      </c>
      <c r="I934" s="94">
        <f t="shared" si="145"/>
        <v>1300</v>
      </c>
      <c r="J934" s="94">
        <f t="shared" si="151"/>
        <v>0</v>
      </c>
      <c r="K934" s="79">
        <f t="shared" si="142"/>
        <v>1300</v>
      </c>
    </row>
    <row r="935" spans="1:11" ht="33">
      <c r="A935" s="41" t="str">
        <f ca="1">IF(ISERROR(MATCH(F935,Код_КВР,0)),"",INDIRECT(ADDRESS(MATCH(F935,Код_КВР,0)+1,2,,,"КВР")))</f>
        <v>Предоставление субсидий бюджетным, автономным учреждениям и иным некоммерческим организациям</v>
      </c>
      <c r="B935" s="88">
        <v>808</v>
      </c>
      <c r="C935" s="8" t="s">
        <v>243</v>
      </c>
      <c r="D935" s="8" t="s">
        <v>237</v>
      </c>
      <c r="E935" s="88" t="s">
        <v>510</v>
      </c>
      <c r="F935" s="88">
        <v>600</v>
      </c>
      <c r="G935" s="94">
        <f t="shared" si="151"/>
        <v>1300</v>
      </c>
      <c r="H935" s="94">
        <f t="shared" si="151"/>
        <v>0</v>
      </c>
      <c r="I935" s="94">
        <f t="shared" si="145"/>
        <v>1300</v>
      </c>
      <c r="J935" s="94">
        <f t="shared" si="151"/>
        <v>0</v>
      </c>
      <c r="K935" s="79">
        <f t="shared" si="142"/>
        <v>1300</v>
      </c>
    </row>
    <row r="936" spans="1:11" ht="12.75">
      <c r="A936" s="41" t="str">
        <f ca="1">IF(ISERROR(MATCH(F936,Код_КВР,0)),"",INDIRECT(ADDRESS(MATCH(F936,Код_КВР,0)+1,2,,,"КВР")))</f>
        <v>Субсидии бюджетным учреждениям</v>
      </c>
      <c r="B936" s="88">
        <v>808</v>
      </c>
      <c r="C936" s="8" t="s">
        <v>243</v>
      </c>
      <c r="D936" s="8" t="s">
        <v>237</v>
      </c>
      <c r="E936" s="88" t="s">
        <v>510</v>
      </c>
      <c r="F936" s="88">
        <v>610</v>
      </c>
      <c r="G936" s="94">
        <f t="shared" si="151"/>
        <v>1300</v>
      </c>
      <c r="H936" s="94">
        <f t="shared" si="151"/>
        <v>0</v>
      </c>
      <c r="I936" s="94">
        <f t="shared" si="145"/>
        <v>1300</v>
      </c>
      <c r="J936" s="94">
        <f t="shared" si="151"/>
        <v>0</v>
      </c>
      <c r="K936" s="79">
        <f t="shared" si="142"/>
        <v>1300</v>
      </c>
    </row>
    <row r="937" spans="1:11" ht="12.75">
      <c r="A937" s="41" t="str">
        <f ca="1">IF(ISERROR(MATCH(F937,Код_КВР,0)),"",INDIRECT(ADDRESS(MATCH(F937,Код_КВР,0)+1,2,,,"КВР")))</f>
        <v>Субсидии бюджетным учреждениям на иные цели</v>
      </c>
      <c r="B937" s="88">
        <v>808</v>
      </c>
      <c r="C937" s="8" t="s">
        <v>243</v>
      </c>
      <c r="D937" s="8" t="s">
        <v>237</v>
      </c>
      <c r="E937" s="88" t="s">
        <v>510</v>
      </c>
      <c r="F937" s="88">
        <v>612</v>
      </c>
      <c r="G937" s="94">
        <v>1300</v>
      </c>
      <c r="H937" s="94"/>
      <c r="I937" s="94">
        <f t="shared" si="145"/>
        <v>1300</v>
      </c>
      <c r="J937" s="94"/>
      <c r="K937" s="79">
        <f t="shared" si="142"/>
        <v>1300</v>
      </c>
    </row>
    <row r="938" spans="1:11" ht="66">
      <c r="A938" s="41" t="str">
        <f ca="1">IF(ISERROR(MATCH(E938,Код_КЦСР,0)),"",INDIRECT(ADDRESS(MATCH(E938,Код_КЦСР,0)+1,2,,,"КЦСР")))</f>
        <v xml:space="preserve"> Ведомственная целевая программа «Отрасль «Культура города Череповца» (2012-2014 годы) (Предоставление пользователям информационных продуктов, подписка на печатные периодические издания)</v>
      </c>
      <c r="B938" s="88">
        <v>808</v>
      </c>
      <c r="C938" s="8" t="s">
        <v>243</v>
      </c>
      <c r="D938" s="8" t="s">
        <v>237</v>
      </c>
      <c r="E938" s="88" t="s">
        <v>511</v>
      </c>
      <c r="F938" s="88"/>
      <c r="G938" s="94">
        <f aca="true" t="shared" si="152" ref="G938:J940">G939</f>
        <v>2143</v>
      </c>
      <c r="H938" s="94">
        <f t="shared" si="152"/>
        <v>0</v>
      </c>
      <c r="I938" s="94">
        <f t="shared" si="145"/>
        <v>2143</v>
      </c>
      <c r="J938" s="94">
        <f t="shared" si="152"/>
        <v>0</v>
      </c>
      <c r="K938" s="79">
        <f t="shared" si="142"/>
        <v>2143</v>
      </c>
    </row>
    <row r="939" spans="1:11" ht="33">
      <c r="A939" s="41" t="str">
        <f ca="1">IF(ISERROR(MATCH(F939,Код_КВР,0)),"",INDIRECT(ADDRESS(MATCH(F939,Код_КВР,0)+1,2,,,"КВР")))</f>
        <v>Предоставление субсидий бюджетным, автономным учреждениям и иным некоммерческим организациям</v>
      </c>
      <c r="B939" s="88">
        <v>808</v>
      </c>
      <c r="C939" s="8" t="s">
        <v>243</v>
      </c>
      <c r="D939" s="8" t="s">
        <v>237</v>
      </c>
      <c r="E939" s="88" t="s">
        <v>511</v>
      </c>
      <c r="F939" s="88">
        <v>600</v>
      </c>
      <c r="G939" s="94">
        <f t="shared" si="152"/>
        <v>2143</v>
      </c>
      <c r="H939" s="94">
        <f t="shared" si="152"/>
        <v>0</v>
      </c>
      <c r="I939" s="94">
        <f t="shared" si="145"/>
        <v>2143</v>
      </c>
      <c r="J939" s="94">
        <f t="shared" si="152"/>
        <v>0</v>
      </c>
      <c r="K939" s="79">
        <f t="shared" si="142"/>
        <v>2143</v>
      </c>
    </row>
    <row r="940" spans="1:11" ht="12.75">
      <c r="A940" s="41" t="str">
        <f ca="1">IF(ISERROR(MATCH(F940,Код_КВР,0)),"",INDIRECT(ADDRESS(MATCH(F940,Код_КВР,0)+1,2,,,"КВР")))</f>
        <v>Субсидии бюджетным учреждениям</v>
      </c>
      <c r="B940" s="88">
        <v>808</v>
      </c>
      <c r="C940" s="8" t="s">
        <v>243</v>
      </c>
      <c r="D940" s="8" t="s">
        <v>237</v>
      </c>
      <c r="E940" s="88" t="s">
        <v>511</v>
      </c>
      <c r="F940" s="88">
        <v>610</v>
      </c>
      <c r="G940" s="94">
        <f t="shared" si="152"/>
        <v>2143</v>
      </c>
      <c r="H940" s="94">
        <f t="shared" si="152"/>
        <v>0</v>
      </c>
      <c r="I940" s="94">
        <f t="shared" si="145"/>
        <v>2143</v>
      </c>
      <c r="J940" s="94">
        <f t="shared" si="152"/>
        <v>0</v>
      </c>
      <c r="K940" s="79">
        <f t="shared" si="142"/>
        <v>2143</v>
      </c>
    </row>
    <row r="941" spans="1:11" ht="12.75">
      <c r="A941" s="41" t="str">
        <f ca="1">IF(ISERROR(MATCH(F941,Код_КВР,0)),"",INDIRECT(ADDRESS(MATCH(F941,Код_КВР,0)+1,2,,,"КВР")))</f>
        <v>Субсидии бюджетным учреждениям на иные цели</v>
      </c>
      <c r="B941" s="88">
        <v>808</v>
      </c>
      <c r="C941" s="8" t="s">
        <v>243</v>
      </c>
      <c r="D941" s="8" t="s">
        <v>237</v>
      </c>
      <c r="E941" s="88" t="s">
        <v>511</v>
      </c>
      <c r="F941" s="88">
        <v>612</v>
      </c>
      <c r="G941" s="94">
        <v>2143</v>
      </c>
      <c r="H941" s="94"/>
      <c r="I941" s="94">
        <f t="shared" si="145"/>
        <v>2143</v>
      </c>
      <c r="J941" s="94"/>
      <c r="K941" s="79">
        <f t="shared" si="142"/>
        <v>2143</v>
      </c>
    </row>
    <row r="942" spans="1:11" ht="12.75">
      <c r="A942" s="41" t="str">
        <f ca="1">IF(ISERROR(MATCH(E942,Код_КЦСР,0)),"",INDIRECT(ADDRESS(MATCH(E942,Код_КЦСР,0)+1,2,,,"КЦСР")))</f>
        <v>Совершенствование культурно-досуговой деятельности</v>
      </c>
      <c r="B942" s="88">
        <v>808</v>
      </c>
      <c r="C942" s="8" t="s">
        <v>243</v>
      </c>
      <c r="D942" s="8" t="s">
        <v>237</v>
      </c>
      <c r="E942" s="88" t="s">
        <v>521</v>
      </c>
      <c r="F942" s="88"/>
      <c r="G942" s="94">
        <f>G943+G947</f>
        <v>557</v>
      </c>
      <c r="H942" s="94">
        <f>H943+H947</f>
        <v>0</v>
      </c>
      <c r="I942" s="94">
        <f t="shared" si="145"/>
        <v>557</v>
      </c>
      <c r="J942" s="94">
        <f>J943+J947</f>
        <v>0</v>
      </c>
      <c r="K942" s="79">
        <f t="shared" si="142"/>
        <v>557</v>
      </c>
    </row>
    <row r="943" spans="1:11" ht="66">
      <c r="A943" s="41" t="str">
        <f ca="1">IF(ISERROR(MATCH(E943,Код_КЦСР,0)),"",INDIRECT(ADDRESS(MATCH(E943,Код_КЦСР,0)+1,2,,,"КЦСР")))</f>
        <v>Ведомственная целевая программа «Отрасль 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943" s="88">
        <v>808</v>
      </c>
      <c r="C943" s="8" t="s">
        <v>243</v>
      </c>
      <c r="D943" s="8" t="s">
        <v>237</v>
      </c>
      <c r="E943" s="88" t="s">
        <v>523</v>
      </c>
      <c r="F943" s="88"/>
      <c r="G943" s="94">
        <f aca="true" t="shared" si="153" ref="G943:J945">G944</f>
        <v>450</v>
      </c>
      <c r="H943" s="94">
        <f t="shared" si="153"/>
        <v>0</v>
      </c>
      <c r="I943" s="94">
        <f t="shared" si="145"/>
        <v>450</v>
      </c>
      <c r="J943" s="94">
        <f t="shared" si="153"/>
        <v>0</v>
      </c>
      <c r="K943" s="79">
        <f t="shared" si="142"/>
        <v>450</v>
      </c>
    </row>
    <row r="944" spans="1:11" ht="33">
      <c r="A944" s="41" t="str">
        <f ca="1">IF(ISERROR(MATCH(F944,Код_КВР,0)),"",INDIRECT(ADDRESS(MATCH(F944,Код_КВР,0)+1,2,,,"КВР")))</f>
        <v>Предоставление субсидий бюджетным, автономным учреждениям и иным некоммерческим организациям</v>
      </c>
      <c r="B944" s="88">
        <v>808</v>
      </c>
      <c r="C944" s="8" t="s">
        <v>243</v>
      </c>
      <c r="D944" s="8" t="s">
        <v>237</v>
      </c>
      <c r="E944" s="88" t="s">
        <v>523</v>
      </c>
      <c r="F944" s="88">
        <v>600</v>
      </c>
      <c r="G944" s="94">
        <f t="shared" si="153"/>
        <v>450</v>
      </c>
      <c r="H944" s="94">
        <f t="shared" si="153"/>
        <v>0</v>
      </c>
      <c r="I944" s="94">
        <f t="shared" si="145"/>
        <v>450</v>
      </c>
      <c r="J944" s="94">
        <f t="shared" si="153"/>
        <v>0</v>
      </c>
      <c r="K944" s="79">
        <f t="shared" si="142"/>
        <v>450</v>
      </c>
    </row>
    <row r="945" spans="1:11" ht="12.75">
      <c r="A945" s="41" t="str">
        <f ca="1">IF(ISERROR(MATCH(F945,Код_КВР,0)),"",INDIRECT(ADDRESS(MATCH(F945,Код_КВР,0)+1,2,,,"КВР")))</f>
        <v>Субсидии бюджетным учреждениям</v>
      </c>
      <c r="B945" s="88">
        <v>808</v>
      </c>
      <c r="C945" s="8" t="s">
        <v>243</v>
      </c>
      <c r="D945" s="8" t="s">
        <v>237</v>
      </c>
      <c r="E945" s="88" t="s">
        <v>523</v>
      </c>
      <c r="F945" s="88">
        <v>610</v>
      </c>
      <c r="G945" s="94">
        <f t="shared" si="153"/>
        <v>450</v>
      </c>
      <c r="H945" s="94">
        <f t="shared" si="153"/>
        <v>0</v>
      </c>
      <c r="I945" s="94">
        <f t="shared" si="145"/>
        <v>450</v>
      </c>
      <c r="J945" s="94">
        <f t="shared" si="153"/>
        <v>0</v>
      </c>
      <c r="K945" s="79">
        <f t="shared" si="142"/>
        <v>450</v>
      </c>
    </row>
    <row r="946" spans="1:11" ht="12.75">
      <c r="A946" s="41" t="str">
        <f ca="1">IF(ISERROR(MATCH(F946,Код_КВР,0)),"",INDIRECT(ADDRESS(MATCH(F946,Код_КВР,0)+1,2,,,"КВР")))</f>
        <v>Субсидии бюджетным учреждениям на иные цели</v>
      </c>
      <c r="B946" s="88">
        <v>808</v>
      </c>
      <c r="C946" s="8" t="s">
        <v>243</v>
      </c>
      <c r="D946" s="8" t="s">
        <v>237</v>
      </c>
      <c r="E946" s="88" t="s">
        <v>523</v>
      </c>
      <c r="F946" s="88">
        <v>612</v>
      </c>
      <c r="G946" s="94">
        <v>450</v>
      </c>
      <c r="H946" s="94"/>
      <c r="I946" s="94">
        <f t="shared" si="145"/>
        <v>450</v>
      </c>
      <c r="J946" s="94"/>
      <c r="K946" s="79">
        <f t="shared" si="142"/>
        <v>450</v>
      </c>
    </row>
    <row r="947" spans="1:11" ht="82.5">
      <c r="A947" s="41" t="str">
        <f ca="1">IF(ISERROR(MATCH(E947,Код_КЦСР,0)),"",INDIRECT(ADDRESS(MATCH(E947,Код_КЦСР,0)+1,2,,,"КЦСР")))</f>
        <v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v>
      </c>
      <c r="B947" s="88">
        <v>808</v>
      </c>
      <c r="C947" s="8" t="s">
        <v>243</v>
      </c>
      <c r="D947" s="8" t="s">
        <v>237</v>
      </c>
      <c r="E947" s="88" t="s">
        <v>527</v>
      </c>
      <c r="F947" s="88"/>
      <c r="G947" s="94">
        <f aca="true" t="shared" si="154" ref="G947:J949">G948</f>
        <v>107</v>
      </c>
      <c r="H947" s="94">
        <f t="shared" si="154"/>
        <v>0</v>
      </c>
      <c r="I947" s="94">
        <f t="shared" si="145"/>
        <v>107</v>
      </c>
      <c r="J947" s="94">
        <f t="shared" si="154"/>
        <v>0</v>
      </c>
      <c r="K947" s="79">
        <f t="shared" si="142"/>
        <v>107</v>
      </c>
    </row>
    <row r="948" spans="1:11" ht="33">
      <c r="A948" s="41" t="str">
        <f ca="1">IF(ISERROR(MATCH(F948,Код_КВР,0)),"",INDIRECT(ADDRESS(MATCH(F948,Код_КВР,0)+1,2,,,"КВР")))</f>
        <v>Предоставление субсидий бюджетным, автономным учреждениям и иным некоммерческим организациям</v>
      </c>
      <c r="B948" s="88">
        <v>808</v>
      </c>
      <c r="C948" s="8" t="s">
        <v>243</v>
      </c>
      <c r="D948" s="8" t="s">
        <v>237</v>
      </c>
      <c r="E948" s="88" t="s">
        <v>527</v>
      </c>
      <c r="F948" s="88">
        <v>600</v>
      </c>
      <c r="G948" s="94">
        <f t="shared" si="154"/>
        <v>107</v>
      </c>
      <c r="H948" s="94">
        <f t="shared" si="154"/>
        <v>0</v>
      </c>
      <c r="I948" s="94">
        <f t="shared" si="145"/>
        <v>107</v>
      </c>
      <c r="J948" s="94">
        <f t="shared" si="154"/>
        <v>0</v>
      </c>
      <c r="K948" s="79">
        <f t="shared" si="142"/>
        <v>107</v>
      </c>
    </row>
    <row r="949" spans="1:11" ht="12.75">
      <c r="A949" s="41" t="str">
        <f ca="1">IF(ISERROR(MATCH(F949,Код_КВР,0)),"",INDIRECT(ADDRESS(MATCH(F949,Код_КВР,0)+1,2,,,"КВР")))</f>
        <v>Субсидии бюджетным учреждениям</v>
      </c>
      <c r="B949" s="88">
        <v>808</v>
      </c>
      <c r="C949" s="8" t="s">
        <v>243</v>
      </c>
      <c r="D949" s="8" t="s">
        <v>237</v>
      </c>
      <c r="E949" s="88" t="s">
        <v>527</v>
      </c>
      <c r="F949" s="88">
        <v>610</v>
      </c>
      <c r="G949" s="94">
        <f t="shared" si="154"/>
        <v>107</v>
      </c>
      <c r="H949" s="94">
        <f t="shared" si="154"/>
        <v>0</v>
      </c>
      <c r="I949" s="94">
        <f t="shared" si="145"/>
        <v>107</v>
      </c>
      <c r="J949" s="94">
        <f t="shared" si="154"/>
        <v>0</v>
      </c>
      <c r="K949" s="79">
        <f t="shared" si="142"/>
        <v>107</v>
      </c>
    </row>
    <row r="950" spans="1:11" ht="12.75">
      <c r="A950" s="41" t="str">
        <f ca="1">IF(ISERROR(MATCH(F950,Код_КВР,0)),"",INDIRECT(ADDRESS(MATCH(F950,Код_КВР,0)+1,2,,,"КВР")))</f>
        <v>Субсидии бюджетным учреждениям на иные цели</v>
      </c>
      <c r="B950" s="88">
        <v>808</v>
      </c>
      <c r="C950" s="8" t="s">
        <v>243</v>
      </c>
      <c r="D950" s="8" t="s">
        <v>237</v>
      </c>
      <c r="E950" s="88" t="s">
        <v>527</v>
      </c>
      <c r="F950" s="88">
        <v>612</v>
      </c>
      <c r="G950" s="94">
        <v>107</v>
      </c>
      <c r="H950" s="94"/>
      <c r="I950" s="94">
        <f t="shared" si="145"/>
        <v>107</v>
      </c>
      <c r="J950" s="94"/>
      <c r="K950" s="79">
        <f t="shared" si="142"/>
        <v>107</v>
      </c>
    </row>
    <row r="951" spans="1:11" ht="12.75">
      <c r="A951" s="41" t="str">
        <f ca="1">IF(ISERROR(MATCH(E951,Код_КЦСР,0)),"",INDIRECT(ADDRESS(MATCH(E951,Код_КЦСР,0)+1,2,,,"КЦСР")))</f>
        <v>Развитие исполнительских искусств</v>
      </c>
      <c r="B951" s="88">
        <v>808</v>
      </c>
      <c r="C951" s="8" t="s">
        <v>243</v>
      </c>
      <c r="D951" s="8" t="s">
        <v>237</v>
      </c>
      <c r="E951" s="88" t="s">
        <v>531</v>
      </c>
      <c r="F951" s="88"/>
      <c r="G951" s="94">
        <f>G952+G956</f>
        <v>1912</v>
      </c>
      <c r="H951" s="94">
        <f>H952+H956</f>
        <v>0</v>
      </c>
      <c r="I951" s="94">
        <f t="shared" si="145"/>
        <v>1912</v>
      </c>
      <c r="J951" s="94">
        <f>J952+J956</f>
        <v>0</v>
      </c>
      <c r="K951" s="79">
        <f t="shared" si="142"/>
        <v>1912</v>
      </c>
    </row>
    <row r="952" spans="1:11" ht="66">
      <c r="A952" s="41" t="str">
        <f ca="1">IF(ISERROR(MATCH(E952,Код_КЦСР,0)),"",INDIRECT(ADDRESS(MATCH(E952,Код_КЦСР,0)+1,2,,,"КЦСР")))</f>
        <v>Ведомственная целевая программа «Отрасль «Культура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952" s="88">
        <v>808</v>
      </c>
      <c r="C952" s="8" t="s">
        <v>243</v>
      </c>
      <c r="D952" s="8" t="s">
        <v>237</v>
      </c>
      <c r="E952" s="88" t="s">
        <v>533</v>
      </c>
      <c r="F952" s="88"/>
      <c r="G952" s="94">
        <f aca="true" t="shared" si="155" ref="G952:J954">G953</f>
        <v>612</v>
      </c>
      <c r="H952" s="94">
        <f t="shared" si="155"/>
        <v>0</v>
      </c>
      <c r="I952" s="94">
        <f t="shared" si="145"/>
        <v>612</v>
      </c>
      <c r="J952" s="94">
        <f t="shared" si="155"/>
        <v>0</v>
      </c>
      <c r="K952" s="79">
        <f t="shared" si="142"/>
        <v>612</v>
      </c>
    </row>
    <row r="953" spans="1:11" ht="33">
      <c r="A953" s="41" t="str">
        <f ca="1">IF(ISERROR(MATCH(F953,Код_КВР,0)),"",INDIRECT(ADDRESS(MATCH(F953,Код_КВР,0)+1,2,,,"КВР")))</f>
        <v>Предоставление субсидий бюджетным, автономным учреждениям и иным некоммерческим организациям</v>
      </c>
      <c r="B953" s="88">
        <v>808</v>
      </c>
      <c r="C953" s="8" t="s">
        <v>243</v>
      </c>
      <c r="D953" s="8" t="s">
        <v>237</v>
      </c>
      <c r="E953" s="88" t="s">
        <v>533</v>
      </c>
      <c r="F953" s="88">
        <v>600</v>
      </c>
      <c r="G953" s="94">
        <f t="shared" si="155"/>
        <v>612</v>
      </c>
      <c r="H953" s="94">
        <f t="shared" si="155"/>
        <v>0</v>
      </c>
      <c r="I953" s="94">
        <f t="shared" si="145"/>
        <v>612</v>
      </c>
      <c r="J953" s="94">
        <f t="shared" si="155"/>
        <v>0</v>
      </c>
      <c r="K953" s="79">
        <f aca="true" t="shared" si="156" ref="K953:K1016">I953+J953</f>
        <v>612</v>
      </c>
    </row>
    <row r="954" spans="1:11" ht="12.75">
      <c r="A954" s="41" t="str">
        <f ca="1">IF(ISERROR(MATCH(F954,Код_КВР,0)),"",INDIRECT(ADDRESS(MATCH(F954,Код_КВР,0)+1,2,,,"КВР")))</f>
        <v>Субсидии автономным учреждениям</v>
      </c>
      <c r="B954" s="88">
        <v>808</v>
      </c>
      <c r="C954" s="8" t="s">
        <v>243</v>
      </c>
      <c r="D954" s="8" t="s">
        <v>237</v>
      </c>
      <c r="E954" s="88" t="s">
        <v>533</v>
      </c>
      <c r="F954" s="88">
        <v>620</v>
      </c>
      <c r="G954" s="94">
        <f t="shared" si="155"/>
        <v>612</v>
      </c>
      <c r="H954" s="94">
        <f t="shared" si="155"/>
        <v>0</v>
      </c>
      <c r="I954" s="94">
        <f t="shared" si="145"/>
        <v>612</v>
      </c>
      <c r="J954" s="94">
        <f t="shared" si="155"/>
        <v>0</v>
      </c>
      <c r="K954" s="79">
        <f t="shared" si="156"/>
        <v>612</v>
      </c>
    </row>
    <row r="955" spans="1:11" ht="12.75">
      <c r="A955" s="41" t="str">
        <f ca="1">IF(ISERROR(MATCH(F955,Код_КВР,0)),"",INDIRECT(ADDRESS(MATCH(F955,Код_КВР,0)+1,2,,,"КВР")))</f>
        <v>Субсидии автономным учреждениям на иные цели</v>
      </c>
      <c r="B955" s="88">
        <v>808</v>
      </c>
      <c r="C955" s="8" t="s">
        <v>243</v>
      </c>
      <c r="D955" s="8" t="s">
        <v>237</v>
      </c>
      <c r="E955" s="88" t="s">
        <v>533</v>
      </c>
      <c r="F955" s="88">
        <v>622</v>
      </c>
      <c r="G955" s="94">
        <v>612</v>
      </c>
      <c r="H955" s="94"/>
      <c r="I955" s="94">
        <f t="shared" si="145"/>
        <v>612</v>
      </c>
      <c r="J955" s="94"/>
      <c r="K955" s="79">
        <f t="shared" si="156"/>
        <v>612</v>
      </c>
    </row>
    <row r="956" spans="1:11" ht="49.5">
      <c r="A956" s="41" t="str">
        <f ca="1">IF(ISERROR(MATCH(E956,Код_КЦСР,0)),"",INDIRECT(ADDRESS(MATCH(E956,Код_КЦСР,0)+1,2,,,"КЦСР")))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956" s="88">
        <v>808</v>
      </c>
      <c r="C956" s="8" t="s">
        <v>243</v>
      </c>
      <c r="D956" s="8" t="s">
        <v>237</v>
      </c>
      <c r="E956" s="88" t="s">
        <v>534</v>
      </c>
      <c r="F956" s="88"/>
      <c r="G956" s="94">
        <f>G957</f>
        <v>1300</v>
      </c>
      <c r="H956" s="94">
        <f>H957</f>
        <v>0</v>
      </c>
      <c r="I956" s="94">
        <f t="shared" si="145"/>
        <v>1300</v>
      </c>
      <c r="J956" s="94">
        <f>J957</f>
        <v>0</v>
      </c>
      <c r="K956" s="79">
        <f t="shared" si="156"/>
        <v>1300</v>
      </c>
    </row>
    <row r="957" spans="1:11" ht="33">
      <c r="A957" s="41" t="str">
        <f ca="1">IF(ISERROR(MATCH(F957,Код_КВР,0)),"",INDIRECT(ADDRESS(MATCH(F957,Код_КВР,0)+1,2,,,"КВР")))</f>
        <v>Предоставление субсидий бюджетным, автономным учреждениям и иным некоммерческим организациям</v>
      </c>
      <c r="B957" s="88">
        <v>808</v>
      </c>
      <c r="C957" s="8" t="s">
        <v>243</v>
      </c>
      <c r="D957" s="8" t="s">
        <v>237</v>
      </c>
      <c r="E957" s="88" t="s">
        <v>534</v>
      </c>
      <c r="F957" s="88">
        <v>600</v>
      </c>
      <c r="G957" s="94">
        <f>G958+G960</f>
        <v>1300</v>
      </c>
      <c r="H957" s="94">
        <f>H958+H960</f>
        <v>0</v>
      </c>
      <c r="I957" s="94">
        <f t="shared" si="145"/>
        <v>1300</v>
      </c>
      <c r="J957" s="94">
        <f>J958+J960</f>
        <v>0</v>
      </c>
      <c r="K957" s="79">
        <f t="shared" si="156"/>
        <v>1300</v>
      </c>
    </row>
    <row r="958" spans="1:11" ht="12.75">
      <c r="A958" s="41" t="str">
        <f ca="1">IF(ISERROR(MATCH(F958,Код_КВР,0)),"",INDIRECT(ADDRESS(MATCH(F958,Код_КВР,0)+1,2,,,"КВР")))</f>
        <v>Субсидии бюджетным учреждениям</v>
      </c>
      <c r="B958" s="88">
        <v>808</v>
      </c>
      <c r="C958" s="8" t="s">
        <v>243</v>
      </c>
      <c r="D958" s="8" t="s">
        <v>237</v>
      </c>
      <c r="E958" s="88" t="s">
        <v>534</v>
      </c>
      <c r="F958" s="88">
        <v>610</v>
      </c>
      <c r="G958" s="94">
        <f>G959</f>
        <v>200</v>
      </c>
      <c r="H958" s="94">
        <f>H959</f>
        <v>0</v>
      </c>
      <c r="I958" s="94">
        <f t="shared" si="145"/>
        <v>200</v>
      </c>
      <c r="J958" s="94">
        <f>J959</f>
        <v>0</v>
      </c>
      <c r="K958" s="79">
        <f t="shared" si="156"/>
        <v>200</v>
      </c>
    </row>
    <row r="959" spans="1:11" ht="12.75">
      <c r="A959" s="41" t="str">
        <f ca="1">IF(ISERROR(MATCH(F959,Код_КВР,0)),"",INDIRECT(ADDRESS(MATCH(F959,Код_КВР,0)+1,2,,,"КВР")))</f>
        <v>Субсидии бюджетным учреждениям на иные цели</v>
      </c>
      <c r="B959" s="88">
        <v>808</v>
      </c>
      <c r="C959" s="8" t="s">
        <v>243</v>
      </c>
      <c r="D959" s="8" t="s">
        <v>237</v>
      </c>
      <c r="E959" s="88" t="s">
        <v>534</v>
      </c>
      <c r="F959" s="88">
        <v>612</v>
      </c>
      <c r="G959" s="94">
        <v>200</v>
      </c>
      <c r="H959" s="94"/>
      <c r="I959" s="94">
        <f t="shared" si="145"/>
        <v>200</v>
      </c>
      <c r="J959" s="94"/>
      <c r="K959" s="79">
        <f t="shared" si="156"/>
        <v>200</v>
      </c>
    </row>
    <row r="960" spans="1:11" ht="12.75">
      <c r="A960" s="41" t="str">
        <f ca="1">IF(ISERROR(MATCH(F960,Код_КВР,0)),"",INDIRECT(ADDRESS(MATCH(F960,Код_КВР,0)+1,2,,,"КВР")))</f>
        <v>Субсидии автономным учреждениям</v>
      </c>
      <c r="B960" s="88">
        <v>808</v>
      </c>
      <c r="C960" s="8" t="s">
        <v>243</v>
      </c>
      <c r="D960" s="8" t="s">
        <v>237</v>
      </c>
      <c r="E960" s="88" t="s">
        <v>534</v>
      </c>
      <c r="F960" s="88">
        <v>620</v>
      </c>
      <c r="G960" s="94">
        <f>G961</f>
        <v>1100</v>
      </c>
      <c r="H960" s="94">
        <f>H961</f>
        <v>0</v>
      </c>
      <c r="I960" s="94">
        <f t="shared" si="145"/>
        <v>1100</v>
      </c>
      <c r="J960" s="94">
        <f>J961</f>
        <v>0</v>
      </c>
      <c r="K960" s="79">
        <f t="shared" si="156"/>
        <v>1100</v>
      </c>
    </row>
    <row r="961" spans="1:11" ht="12.75">
      <c r="A961" s="41" t="str">
        <f ca="1">IF(ISERROR(MATCH(F961,Код_КВР,0)),"",INDIRECT(ADDRESS(MATCH(F961,Код_КВР,0)+1,2,,,"КВР")))</f>
        <v>Субсидии автономным учреждениям на иные цели</v>
      </c>
      <c r="B961" s="88">
        <v>808</v>
      </c>
      <c r="C961" s="8" t="s">
        <v>243</v>
      </c>
      <c r="D961" s="8" t="s">
        <v>237</v>
      </c>
      <c r="E961" s="88" t="s">
        <v>534</v>
      </c>
      <c r="F961" s="88">
        <v>622</v>
      </c>
      <c r="G961" s="94">
        <v>1100</v>
      </c>
      <c r="H961" s="94"/>
      <c r="I961" s="94">
        <f t="shared" si="145"/>
        <v>1100</v>
      </c>
      <c r="J961" s="94"/>
      <c r="K961" s="79">
        <f t="shared" si="156"/>
        <v>1100</v>
      </c>
    </row>
    <row r="962" spans="1:11" ht="12.75">
      <c r="A962" s="41" t="str">
        <f ca="1">IF(ISERROR(MATCH(E962,Код_КЦСР,0)),"",INDIRECT(ADDRESS(MATCH(E962,Код_КЦСР,0)+1,2,,,"КЦСР")))</f>
        <v>Формирование постиндустриального образа города Череповца</v>
      </c>
      <c r="B962" s="88">
        <v>808</v>
      </c>
      <c r="C962" s="8" t="s">
        <v>243</v>
      </c>
      <c r="D962" s="8" t="s">
        <v>237</v>
      </c>
      <c r="E962" s="88" t="s">
        <v>536</v>
      </c>
      <c r="F962" s="88"/>
      <c r="G962" s="94">
        <f>G963+G967</f>
        <v>2730</v>
      </c>
      <c r="H962" s="94">
        <f>H963+H967</f>
        <v>0</v>
      </c>
      <c r="I962" s="94">
        <f t="shared" si="145"/>
        <v>2730</v>
      </c>
      <c r="J962" s="94">
        <f>J963+J967</f>
        <v>0</v>
      </c>
      <c r="K962" s="79">
        <f t="shared" si="156"/>
        <v>2730</v>
      </c>
    </row>
    <row r="963" spans="1:11" ht="66">
      <c r="A963" s="41" t="str">
        <f ca="1">IF(ISERROR(MATCH(E963,Код_КЦСР,0)),"",INDIRECT(ADDRESS(MATCH(E963,Код_КЦСР,0)+1,2,,,"КЦСР")))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 и памятными датами, событиями  мировой и отечественной культуры)</v>
      </c>
      <c r="B963" s="88">
        <v>808</v>
      </c>
      <c r="C963" s="8" t="s">
        <v>243</v>
      </c>
      <c r="D963" s="8" t="s">
        <v>237</v>
      </c>
      <c r="E963" s="88" t="s">
        <v>538</v>
      </c>
      <c r="F963" s="88"/>
      <c r="G963" s="94">
        <f aca="true" t="shared" si="157" ref="G963:J965">G964</f>
        <v>2570</v>
      </c>
      <c r="H963" s="94">
        <f t="shared" si="157"/>
        <v>0</v>
      </c>
      <c r="I963" s="94">
        <f t="shared" si="145"/>
        <v>2570</v>
      </c>
      <c r="J963" s="94">
        <f t="shared" si="157"/>
        <v>0</v>
      </c>
      <c r="K963" s="79">
        <f t="shared" si="156"/>
        <v>2570</v>
      </c>
    </row>
    <row r="964" spans="1:11" ht="33">
      <c r="A964" s="41" t="str">
        <f ca="1">IF(ISERROR(MATCH(F964,Код_КВР,0)),"",INDIRECT(ADDRESS(MATCH(F964,Код_КВР,0)+1,2,,,"КВР")))</f>
        <v>Предоставление субсидий бюджетным, автономным учреждениям и иным некоммерческим организациям</v>
      </c>
      <c r="B964" s="88">
        <v>808</v>
      </c>
      <c r="C964" s="8" t="s">
        <v>243</v>
      </c>
      <c r="D964" s="8" t="s">
        <v>237</v>
      </c>
      <c r="E964" s="88" t="s">
        <v>538</v>
      </c>
      <c r="F964" s="88">
        <v>600</v>
      </c>
      <c r="G964" s="94">
        <f t="shared" si="157"/>
        <v>2570</v>
      </c>
      <c r="H964" s="94">
        <f t="shared" si="157"/>
        <v>0</v>
      </c>
      <c r="I964" s="94">
        <f t="shared" si="145"/>
        <v>2570</v>
      </c>
      <c r="J964" s="94">
        <f t="shared" si="157"/>
        <v>0</v>
      </c>
      <c r="K964" s="79">
        <f t="shared" si="156"/>
        <v>2570</v>
      </c>
    </row>
    <row r="965" spans="1:11" ht="12.75">
      <c r="A965" s="41" t="str">
        <f ca="1">IF(ISERROR(MATCH(F965,Код_КВР,0)),"",INDIRECT(ADDRESS(MATCH(F965,Код_КВР,0)+1,2,,,"КВР")))</f>
        <v>Субсидии бюджетным учреждениям</v>
      </c>
      <c r="B965" s="88">
        <v>808</v>
      </c>
      <c r="C965" s="8" t="s">
        <v>243</v>
      </c>
      <c r="D965" s="8" t="s">
        <v>237</v>
      </c>
      <c r="E965" s="88" t="s">
        <v>538</v>
      </c>
      <c r="F965" s="88">
        <v>610</v>
      </c>
      <c r="G965" s="94">
        <f t="shared" si="157"/>
        <v>2570</v>
      </c>
      <c r="H965" s="94">
        <f t="shared" si="157"/>
        <v>0</v>
      </c>
      <c r="I965" s="94">
        <f t="shared" si="145"/>
        <v>2570</v>
      </c>
      <c r="J965" s="94">
        <f t="shared" si="157"/>
        <v>0</v>
      </c>
      <c r="K965" s="79">
        <f t="shared" si="156"/>
        <v>2570</v>
      </c>
    </row>
    <row r="966" spans="1:11" ht="12.75">
      <c r="A966" s="41" t="str">
        <f ca="1">IF(ISERROR(MATCH(F966,Код_КВР,0)),"",INDIRECT(ADDRESS(MATCH(F966,Код_КВР,0)+1,2,,,"КВР")))</f>
        <v>Субсидии бюджетным учреждениям на иные цели</v>
      </c>
      <c r="B966" s="88">
        <v>808</v>
      </c>
      <c r="C966" s="8" t="s">
        <v>243</v>
      </c>
      <c r="D966" s="8" t="s">
        <v>237</v>
      </c>
      <c r="E966" s="88" t="s">
        <v>538</v>
      </c>
      <c r="F966" s="88">
        <v>612</v>
      </c>
      <c r="G966" s="94">
        <v>2570</v>
      </c>
      <c r="H966" s="94"/>
      <c r="I966" s="94">
        <f t="shared" si="145"/>
        <v>2570</v>
      </c>
      <c r="J966" s="94"/>
      <c r="K966" s="79">
        <f t="shared" si="156"/>
        <v>2570</v>
      </c>
    </row>
    <row r="967" spans="1:11" ht="66">
      <c r="A967" s="41" t="str">
        <f ca="1">IF(ISERROR(MATCH(E967,Код_КЦСР,0)),"",INDIRECT(ADDRESS(MATCH(E967,Код_КЦСР,0)+1,2,,,"КЦСР")))</f>
        <v>Ведомственная целевая программа «Отрасль «Культура города Череповца» (2012-2014 годы) (Участие творческих коллективов города в международных, всероссийских, региональных мероприятиях, фестивалях, конкурсах  в целях поднятия имиджа города)</v>
      </c>
      <c r="B967" s="88">
        <v>808</v>
      </c>
      <c r="C967" s="8" t="s">
        <v>243</v>
      </c>
      <c r="D967" s="8" t="s">
        <v>237</v>
      </c>
      <c r="E967" s="88" t="s">
        <v>539</v>
      </c>
      <c r="F967" s="88"/>
      <c r="G967" s="94">
        <f aca="true" t="shared" si="158" ref="G967:J969">G968</f>
        <v>160</v>
      </c>
      <c r="H967" s="94">
        <f t="shared" si="158"/>
        <v>0</v>
      </c>
      <c r="I967" s="94">
        <f t="shared" si="145"/>
        <v>160</v>
      </c>
      <c r="J967" s="94">
        <f t="shared" si="158"/>
        <v>0</v>
      </c>
      <c r="K967" s="79">
        <f t="shared" si="156"/>
        <v>160</v>
      </c>
    </row>
    <row r="968" spans="1:11" ht="33">
      <c r="A968" s="41" t="str">
        <f ca="1">IF(ISERROR(MATCH(F968,Код_КВР,0)),"",INDIRECT(ADDRESS(MATCH(F968,Код_КВР,0)+1,2,,,"КВР")))</f>
        <v>Предоставление субсидий бюджетным, автономным учреждениям и иным некоммерческим организациям</v>
      </c>
      <c r="B968" s="88">
        <v>808</v>
      </c>
      <c r="C968" s="8" t="s">
        <v>243</v>
      </c>
      <c r="D968" s="8" t="s">
        <v>237</v>
      </c>
      <c r="E968" s="88" t="s">
        <v>539</v>
      </c>
      <c r="F968" s="88">
        <v>600</v>
      </c>
      <c r="G968" s="94">
        <f t="shared" si="158"/>
        <v>160</v>
      </c>
      <c r="H968" s="94">
        <f t="shared" si="158"/>
        <v>0</v>
      </c>
      <c r="I968" s="94">
        <f aca="true" t="shared" si="159" ref="I968:I1035">G968+H968</f>
        <v>160</v>
      </c>
      <c r="J968" s="94">
        <f t="shared" si="158"/>
        <v>0</v>
      </c>
      <c r="K968" s="79">
        <f t="shared" si="156"/>
        <v>160</v>
      </c>
    </row>
    <row r="969" spans="1:11" ht="12.75">
      <c r="A969" s="41" t="str">
        <f ca="1">IF(ISERROR(MATCH(F969,Код_КВР,0)),"",INDIRECT(ADDRESS(MATCH(F969,Код_КВР,0)+1,2,,,"КВР")))</f>
        <v>Субсидии бюджетным учреждениям</v>
      </c>
      <c r="B969" s="88">
        <v>808</v>
      </c>
      <c r="C969" s="8" t="s">
        <v>243</v>
      </c>
      <c r="D969" s="8" t="s">
        <v>237</v>
      </c>
      <c r="E969" s="88" t="s">
        <v>539</v>
      </c>
      <c r="F969" s="88">
        <v>610</v>
      </c>
      <c r="G969" s="94">
        <f t="shared" si="158"/>
        <v>160</v>
      </c>
      <c r="H969" s="94">
        <f t="shared" si="158"/>
        <v>0</v>
      </c>
      <c r="I969" s="94">
        <f t="shared" si="159"/>
        <v>160</v>
      </c>
      <c r="J969" s="94">
        <f t="shared" si="158"/>
        <v>0</v>
      </c>
      <c r="K969" s="79">
        <f t="shared" si="156"/>
        <v>160</v>
      </c>
    </row>
    <row r="970" spans="1:11" ht="12.75">
      <c r="A970" s="41" t="str">
        <f ca="1">IF(ISERROR(MATCH(F970,Код_КВР,0)),"",INDIRECT(ADDRESS(MATCH(F970,Код_КВР,0)+1,2,,,"КВР")))</f>
        <v>Субсидии бюджетным учреждениям на иные цели</v>
      </c>
      <c r="B970" s="88">
        <v>808</v>
      </c>
      <c r="C970" s="8" t="s">
        <v>243</v>
      </c>
      <c r="D970" s="8" t="s">
        <v>237</v>
      </c>
      <c r="E970" s="88" t="s">
        <v>539</v>
      </c>
      <c r="F970" s="88">
        <v>612</v>
      </c>
      <c r="G970" s="94">
        <v>160</v>
      </c>
      <c r="H970" s="94"/>
      <c r="I970" s="94">
        <f t="shared" si="159"/>
        <v>160</v>
      </c>
      <c r="J970" s="94"/>
      <c r="K970" s="79">
        <f t="shared" si="156"/>
        <v>160</v>
      </c>
    </row>
    <row r="971" spans="1:11" ht="33">
      <c r="A971" s="41" t="str">
        <f ca="1">IF(ISERROR(MATCH(E971,Код_КЦСР,0)),"",INDIRECT(ADDRESS(MATCH(E971,Код_КЦСР,0)+1,2,,,"КЦСР")))</f>
        <v>Работа по организации и ведению бухгалтерского (бюджетного) учета и отчетности</v>
      </c>
      <c r="B971" s="88">
        <v>808</v>
      </c>
      <c r="C971" s="8" t="s">
        <v>243</v>
      </c>
      <c r="D971" s="8" t="s">
        <v>237</v>
      </c>
      <c r="E971" s="88" t="s">
        <v>550</v>
      </c>
      <c r="F971" s="88"/>
      <c r="G971" s="94">
        <f aca="true" t="shared" si="160" ref="G971:J973">G972</f>
        <v>7747.3</v>
      </c>
      <c r="H971" s="94">
        <f t="shared" si="160"/>
        <v>0</v>
      </c>
      <c r="I971" s="94">
        <f t="shared" si="159"/>
        <v>7747.3</v>
      </c>
      <c r="J971" s="94">
        <f t="shared" si="160"/>
        <v>0</v>
      </c>
      <c r="K971" s="79">
        <f t="shared" si="156"/>
        <v>7747.3</v>
      </c>
    </row>
    <row r="972" spans="1:11" ht="33">
      <c r="A972" s="41" t="str">
        <f ca="1">IF(ISERROR(MATCH(F972,Код_КВР,0)),"",INDIRECT(ADDRESS(MATCH(F972,Код_КВР,0)+1,2,,,"КВР")))</f>
        <v>Предоставление субсидий бюджетным, автономным учреждениям и иным некоммерческим организациям</v>
      </c>
      <c r="B972" s="88">
        <v>808</v>
      </c>
      <c r="C972" s="8" t="s">
        <v>243</v>
      </c>
      <c r="D972" s="8" t="s">
        <v>237</v>
      </c>
      <c r="E972" s="88" t="s">
        <v>550</v>
      </c>
      <c r="F972" s="88">
        <v>600</v>
      </c>
      <c r="G972" s="94">
        <f t="shared" si="160"/>
        <v>7747.3</v>
      </c>
      <c r="H972" s="94">
        <f t="shared" si="160"/>
        <v>0</v>
      </c>
      <c r="I972" s="94">
        <f t="shared" si="159"/>
        <v>7747.3</v>
      </c>
      <c r="J972" s="94">
        <f t="shared" si="160"/>
        <v>0</v>
      </c>
      <c r="K972" s="79">
        <f t="shared" si="156"/>
        <v>7747.3</v>
      </c>
    </row>
    <row r="973" spans="1:11" ht="12.75">
      <c r="A973" s="41" t="str">
        <f ca="1">IF(ISERROR(MATCH(F973,Код_КВР,0)),"",INDIRECT(ADDRESS(MATCH(F973,Код_КВР,0)+1,2,,,"КВР")))</f>
        <v>Субсидии бюджетным учреждениям</v>
      </c>
      <c r="B973" s="88">
        <v>808</v>
      </c>
      <c r="C973" s="8" t="s">
        <v>243</v>
      </c>
      <c r="D973" s="8" t="s">
        <v>237</v>
      </c>
      <c r="E973" s="88" t="s">
        <v>550</v>
      </c>
      <c r="F973" s="88">
        <v>610</v>
      </c>
      <c r="G973" s="94">
        <f t="shared" si="160"/>
        <v>7747.3</v>
      </c>
      <c r="H973" s="94">
        <f t="shared" si="160"/>
        <v>0</v>
      </c>
      <c r="I973" s="94">
        <f t="shared" si="159"/>
        <v>7747.3</v>
      </c>
      <c r="J973" s="94">
        <f t="shared" si="160"/>
        <v>0</v>
      </c>
      <c r="K973" s="79">
        <f t="shared" si="156"/>
        <v>7747.3</v>
      </c>
    </row>
    <row r="974" spans="1:11" ht="49.5">
      <c r="A974" s="41" t="str">
        <f ca="1">IF(ISERROR(MATCH(F974,Код_КВР,0)),"",INDIRECT(ADDRESS(MATCH(F974,Код_КВР,0)+1,2,,,"КВР")))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74" s="88">
        <v>808</v>
      </c>
      <c r="C974" s="8" t="s">
        <v>243</v>
      </c>
      <c r="D974" s="8" t="s">
        <v>237</v>
      </c>
      <c r="E974" s="88" t="s">
        <v>550</v>
      </c>
      <c r="F974" s="88">
        <v>611</v>
      </c>
      <c r="G974" s="94">
        <v>7747.3</v>
      </c>
      <c r="H974" s="94"/>
      <c r="I974" s="94">
        <f t="shared" si="159"/>
        <v>7747.3</v>
      </c>
      <c r="J974" s="94"/>
      <c r="K974" s="79">
        <f t="shared" si="156"/>
        <v>7747.3</v>
      </c>
    </row>
    <row r="975" spans="1:11" ht="33">
      <c r="A975" s="41" t="str">
        <f ca="1">IF(ISERROR(MATCH(E975,Код_КЦСР,0)),"",INDIRECT(ADDRESS(MATCH(E975,Код_КЦСР,0)+1,2,,,"КЦСР")))</f>
        <v>Муниципальная программа «Охрана окружающей среды» на 2013-2022 годы</v>
      </c>
      <c r="B975" s="88">
        <v>808</v>
      </c>
      <c r="C975" s="8" t="s">
        <v>243</v>
      </c>
      <c r="D975" s="8" t="s">
        <v>237</v>
      </c>
      <c r="E975" s="88" t="s">
        <v>570</v>
      </c>
      <c r="F975" s="88"/>
      <c r="G975" s="94">
        <f aca="true" t="shared" si="161" ref="G975:J978">G976</f>
        <v>10</v>
      </c>
      <c r="H975" s="94">
        <f t="shared" si="161"/>
        <v>0</v>
      </c>
      <c r="I975" s="94">
        <f t="shared" si="159"/>
        <v>10</v>
      </c>
      <c r="J975" s="94">
        <f t="shared" si="161"/>
        <v>0</v>
      </c>
      <c r="K975" s="79">
        <f t="shared" si="156"/>
        <v>10</v>
      </c>
    </row>
    <row r="976" spans="1:11" ht="33">
      <c r="A976" s="41" t="str">
        <f ca="1">IF(ISERROR(MATCH(E976,Код_КЦСР,0)),"",INDIRECT(ADDRESS(MATCH(E976,Код_КЦСР,0)+1,2,,,"КЦСР")))</f>
        <v>Организация мероприятий по экологическому образованию и воспитанию населения</v>
      </c>
      <c r="B976" s="88">
        <v>808</v>
      </c>
      <c r="C976" s="8" t="s">
        <v>243</v>
      </c>
      <c r="D976" s="8" t="s">
        <v>237</v>
      </c>
      <c r="E976" s="88" t="s">
        <v>574</v>
      </c>
      <c r="F976" s="88"/>
      <c r="G976" s="94">
        <f t="shared" si="161"/>
        <v>10</v>
      </c>
      <c r="H976" s="94">
        <f t="shared" si="161"/>
        <v>0</v>
      </c>
      <c r="I976" s="94">
        <f t="shared" si="159"/>
        <v>10</v>
      </c>
      <c r="J976" s="94">
        <f t="shared" si="161"/>
        <v>0</v>
      </c>
      <c r="K976" s="79">
        <f t="shared" si="156"/>
        <v>10</v>
      </c>
    </row>
    <row r="977" spans="1:11" ht="33">
      <c r="A977" s="41" t="str">
        <f ca="1">IF(ISERROR(MATCH(F977,Код_КВР,0)),"",INDIRECT(ADDRESS(MATCH(F977,Код_КВР,0)+1,2,,,"КВР")))</f>
        <v>Предоставление субсидий бюджетным, автономным учреждениям и иным некоммерческим организациям</v>
      </c>
      <c r="B977" s="88">
        <v>808</v>
      </c>
      <c r="C977" s="8" t="s">
        <v>243</v>
      </c>
      <c r="D977" s="8" t="s">
        <v>237</v>
      </c>
      <c r="E977" s="88" t="s">
        <v>574</v>
      </c>
      <c r="F977" s="88">
        <v>600</v>
      </c>
      <c r="G977" s="94">
        <f t="shared" si="161"/>
        <v>10</v>
      </c>
      <c r="H977" s="94">
        <f t="shared" si="161"/>
        <v>0</v>
      </c>
      <c r="I977" s="94">
        <f t="shared" si="159"/>
        <v>10</v>
      </c>
      <c r="J977" s="94">
        <f t="shared" si="161"/>
        <v>0</v>
      </c>
      <c r="K977" s="79">
        <f t="shared" si="156"/>
        <v>10</v>
      </c>
    </row>
    <row r="978" spans="1:11" ht="12.75">
      <c r="A978" s="41" t="str">
        <f ca="1">IF(ISERROR(MATCH(F978,Код_КВР,0)),"",INDIRECT(ADDRESS(MATCH(F978,Код_КВР,0)+1,2,,,"КВР")))</f>
        <v>Субсидии бюджетным учреждениям</v>
      </c>
      <c r="B978" s="88">
        <v>808</v>
      </c>
      <c r="C978" s="8" t="s">
        <v>243</v>
      </c>
      <c r="D978" s="8" t="s">
        <v>237</v>
      </c>
      <c r="E978" s="88" t="s">
        <v>574</v>
      </c>
      <c r="F978" s="88">
        <v>610</v>
      </c>
      <c r="G978" s="94">
        <f t="shared" si="161"/>
        <v>10</v>
      </c>
      <c r="H978" s="94">
        <f t="shared" si="161"/>
        <v>0</v>
      </c>
      <c r="I978" s="94">
        <f t="shared" si="159"/>
        <v>10</v>
      </c>
      <c r="J978" s="94">
        <f t="shared" si="161"/>
        <v>0</v>
      </c>
      <c r="K978" s="79">
        <f t="shared" si="156"/>
        <v>10</v>
      </c>
    </row>
    <row r="979" spans="1:11" ht="12.75">
      <c r="A979" s="41" t="str">
        <f ca="1">IF(ISERROR(MATCH(F979,Код_КВР,0)),"",INDIRECT(ADDRESS(MATCH(F979,Код_КВР,0)+1,2,,,"КВР")))</f>
        <v>Субсидии бюджетным учреждениям на иные цели</v>
      </c>
      <c r="B979" s="88">
        <v>808</v>
      </c>
      <c r="C979" s="8" t="s">
        <v>243</v>
      </c>
      <c r="D979" s="8" t="s">
        <v>237</v>
      </c>
      <c r="E979" s="88" t="s">
        <v>574</v>
      </c>
      <c r="F979" s="88">
        <v>612</v>
      </c>
      <c r="G979" s="94">
        <v>10</v>
      </c>
      <c r="H979" s="94"/>
      <c r="I979" s="94">
        <f t="shared" si="159"/>
        <v>10</v>
      </c>
      <c r="J979" s="94"/>
      <c r="K979" s="79">
        <f t="shared" si="156"/>
        <v>10</v>
      </c>
    </row>
    <row r="980" spans="1:11" ht="12.75" hidden="1">
      <c r="A980" s="41" t="str">
        <f ca="1">IF(ISERROR(MATCH(E980,Код_КЦСР,0)),"",INDIRECT(ADDRESS(MATCH(E980,Код_КЦСР,0)+1,2,,,"КЦСР")))</f>
        <v>Муниципальная программа «Здоровый город» на 2014-2022 годы</v>
      </c>
      <c r="B980" s="88">
        <v>808</v>
      </c>
      <c r="C980" s="8" t="s">
        <v>243</v>
      </c>
      <c r="D980" s="8" t="s">
        <v>237</v>
      </c>
      <c r="E980" s="88" t="s">
        <v>605</v>
      </c>
      <c r="F980" s="88"/>
      <c r="G980" s="94">
        <f>G981+G985+G989+G993</f>
        <v>0</v>
      </c>
      <c r="H980" s="94">
        <f>H981+H985+H989+H993</f>
        <v>0</v>
      </c>
      <c r="I980" s="94">
        <f t="shared" si="159"/>
        <v>0</v>
      </c>
      <c r="J980" s="94">
        <f>J981+J985+J989+J993</f>
        <v>0</v>
      </c>
      <c r="K980" s="79">
        <f t="shared" si="156"/>
        <v>0</v>
      </c>
    </row>
    <row r="981" spans="1:11" ht="12.75" hidden="1">
      <c r="A981" s="41" t="str">
        <f ca="1">IF(ISERROR(MATCH(E981,Код_КЦСР,0)),"",INDIRECT(ADDRESS(MATCH(E981,Код_КЦСР,0)+1,2,,,"КЦСР")))</f>
        <v>Сохранение и укрепление здоровья детей и подростков</v>
      </c>
      <c r="B981" s="88">
        <v>808</v>
      </c>
      <c r="C981" s="8" t="s">
        <v>243</v>
      </c>
      <c r="D981" s="8" t="s">
        <v>237</v>
      </c>
      <c r="E981" s="88" t="s">
        <v>608</v>
      </c>
      <c r="F981" s="88"/>
      <c r="G981" s="94">
        <f aca="true" t="shared" si="162" ref="G981:J983">G982</f>
        <v>0</v>
      </c>
      <c r="H981" s="94">
        <f t="shared" si="162"/>
        <v>0</v>
      </c>
      <c r="I981" s="94">
        <f t="shared" si="159"/>
        <v>0</v>
      </c>
      <c r="J981" s="94">
        <f t="shared" si="162"/>
        <v>0</v>
      </c>
      <c r="K981" s="79">
        <f t="shared" si="156"/>
        <v>0</v>
      </c>
    </row>
    <row r="982" spans="1:11" ht="33" hidden="1">
      <c r="A982" s="41" t="str">
        <f ca="1">IF(ISERROR(MATCH(F982,Код_КВР,0)),"",INDIRECT(ADDRESS(MATCH(F982,Код_КВР,0)+1,2,,,"КВР")))</f>
        <v>Предоставление субсидий бюджетным, автономным учреждениям и иным некоммерческим организациям</v>
      </c>
      <c r="B982" s="88">
        <v>808</v>
      </c>
      <c r="C982" s="8" t="s">
        <v>243</v>
      </c>
      <c r="D982" s="8" t="s">
        <v>237</v>
      </c>
      <c r="E982" s="88" t="s">
        <v>608</v>
      </c>
      <c r="F982" s="88">
        <v>600</v>
      </c>
      <c r="G982" s="94">
        <f t="shared" si="162"/>
        <v>0</v>
      </c>
      <c r="H982" s="94">
        <f t="shared" si="162"/>
        <v>0</v>
      </c>
      <c r="I982" s="94">
        <f t="shared" si="159"/>
        <v>0</v>
      </c>
      <c r="J982" s="94">
        <f t="shared" si="162"/>
        <v>0</v>
      </c>
      <c r="K982" s="79">
        <f t="shared" si="156"/>
        <v>0</v>
      </c>
    </row>
    <row r="983" spans="1:11" ht="12.75" hidden="1">
      <c r="A983" s="41" t="str">
        <f ca="1">IF(ISERROR(MATCH(F983,Код_КВР,0)),"",INDIRECT(ADDRESS(MATCH(F983,Код_КВР,0)+1,2,,,"КВР")))</f>
        <v>Субсидии бюджетным учреждениям</v>
      </c>
      <c r="B983" s="88">
        <v>808</v>
      </c>
      <c r="C983" s="8" t="s">
        <v>243</v>
      </c>
      <c r="D983" s="8" t="s">
        <v>237</v>
      </c>
      <c r="E983" s="88" t="s">
        <v>608</v>
      </c>
      <c r="F983" s="88">
        <v>610</v>
      </c>
      <c r="G983" s="94">
        <f t="shared" si="162"/>
        <v>0</v>
      </c>
      <c r="H983" s="94">
        <f t="shared" si="162"/>
        <v>0</v>
      </c>
      <c r="I983" s="94">
        <f t="shared" si="159"/>
        <v>0</v>
      </c>
      <c r="J983" s="94">
        <f t="shared" si="162"/>
        <v>0</v>
      </c>
      <c r="K983" s="79">
        <f t="shared" si="156"/>
        <v>0</v>
      </c>
    </row>
    <row r="984" spans="1:11" ht="12.75" hidden="1">
      <c r="A984" s="41" t="str">
        <f ca="1">IF(ISERROR(MATCH(F984,Код_КВР,0)),"",INDIRECT(ADDRESS(MATCH(F984,Код_КВР,0)+1,2,,,"КВР")))</f>
        <v>Субсидии бюджетным учреждениям на иные цели</v>
      </c>
      <c r="B984" s="88">
        <v>808</v>
      </c>
      <c r="C984" s="8" t="s">
        <v>243</v>
      </c>
      <c r="D984" s="8" t="s">
        <v>237</v>
      </c>
      <c r="E984" s="88" t="s">
        <v>608</v>
      </c>
      <c r="F984" s="88">
        <v>612</v>
      </c>
      <c r="G984" s="94"/>
      <c r="H984" s="94"/>
      <c r="I984" s="94">
        <f t="shared" si="159"/>
        <v>0</v>
      </c>
      <c r="J984" s="94"/>
      <c r="K984" s="79">
        <f t="shared" si="156"/>
        <v>0</v>
      </c>
    </row>
    <row r="985" spans="1:11" ht="12.75" hidden="1">
      <c r="A985" s="41" t="str">
        <f ca="1">IF(ISERROR(MATCH(E985,Код_КЦСР,0)),"",INDIRECT(ADDRESS(MATCH(E985,Код_КЦСР,0)+1,2,,,"КЦСР")))</f>
        <v>Пропаганда здорового образа жизни</v>
      </c>
      <c r="B985" s="88">
        <v>808</v>
      </c>
      <c r="C985" s="8" t="s">
        <v>243</v>
      </c>
      <c r="D985" s="8" t="s">
        <v>237</v>
      </c>
      <c r="E985" s="88" t="s">
        <v>610</v>
      </c>
      <c r="F985" s="88"/>
      <c r="G985" s="94">
        <f>G986+G995</f>
        <v>0</v>
      </c>
      <c r="H985" s="94">
        <f>H986+H995</f>
        <v>0</v>
      </c>
      <c r="I985" s="94">
        <f t="shared" si="159"/>
        <v>0</v>
      </c>
      <c r="J985" s="94">
        <f>J986+J995</f>
        <v>0</v>
      </c>
      <c r="K985" s="79">
        <f t="shared" si="156"/>
        <v>0</v>
      </c>
    </row>
    <row r="986" spans="1:11" ht="12.75" hidden="1">
      <c r="A986" s="41" t="str">
        <f ca="1">IF(ISERROR(MATCH(F986,Код_КВР,0)),"",INDIRECT(ADDRESS(MATCH(F986,Код_КВР,0)+1,2,,,"КВР")))</f>
        <v>Закупка товаров, работ и услуг для муниципальных нужд</v>
      </c>
      <c r="B986" s="88">
        <v>808</v>
      </c>
      <c r="C986" s="8" t="s">
        <v>243</v>
      </c>
      <c r="D986" s="8" t="s">
        <v>237</v>
      </c>
      <c r="E986" s="88" t="s">
        <v>610</v>
      </c>
      <c r="F986" s="88">
        <v>200</v>
      </c>
      <c r="G986" s="94">
        <f>G987</f>
        <v>0</v>
      </c>
      <c r="H986" s="94">
        <f>H987</f>
        <v>0</v>
      </c>
      <c r="I986" s="94">
        <f t="shared" si="159"/>
        <v>0</v>
      </c>
      <c r="J986" s="94">
        <f>J987</f>
        <v>0</v>
      </c>
      <c r="K986" s="79">
        <f t="shared" si="156"/>
        <v>0</v>
      </c>
    </row>
    <row r="987" spans="1:11" ht="33" hidden="1">
      <c r="A987" s="41" t="str">
        <f ca="1">IF(ISERROR(MATCH(F987,Код_КВР,0)),"",INDIRECT(ADDRESS(MATCH(F987,Код_КВР,0)+1,2,,,"КВР")))</f>
        <v>Иные закупки товаров, работ и услуг для обеспечения муниципальных нужд</v>
      </c>
      <c r="B987" s="88">
        <v>808</v>
      </c>
      <c r="C987" s="8" t="s">
        <v>243</v>
      </c>
      <c r="D987" s="8" t="s">
        <v>237</v>
      </c>
      <c r="E987" s="88" t="s">
        <v>610</v>
      </c>
      <c r="F987" s="88">
        <v>240</v>
      </c>
      <c r="G987" s="94">
        <f>G988</f>
        <v>0</v>
      </c>
      <c r="H987" s="94">
        <f>H988</f>
        <v>0</v>
      </c>
      <c r="I987" s="94">
        <f t="shared" si="159"/>
        <v>0</v>
      </c>
      <c r="J987" s="94">
        <f>J988</f>
        <v>0</v>
      </c>
      <c r="K987" s="79">
        <f t="shared" si="156"/>
        <v>0</v>
      </c>
    </row>
    <row r="988" spans="1:11" ht="33" hidden="1">
      <c r="A988" s="41" t="str">
        <f ca="1">IF(ISERROR(MATCH(F988,Код_КВР,0)),"",INDIRECT(ADDRESS(MATCH(F988,Код_КВР,0)+1,2,,,"КВР")))</f>
        <v xml:space="preserve">Прочая закупка товаров, работ и услуг для обеспечения муниципальных нужд         </v>
      </c>
      <c r="B988" s="88">
        <v>808</v>
      </c>
      <c r="C988" s="8" t="s">
        <v>243</v>
      </c>
      <c r="D988" s="8" t="s">
        <v>237</v>
      </c>
      <c r="E988" s="88" t="s">
        <v>610</v>
      </c>
      <c r="F988" s="88">
        <v>244</v>
      </c>
      <c r="G988" s="94"/>
      <c r="H988" s="94"/>
      <c r="I988" s="94">
        <f t="shared" si="159"/>
        <v>0</v>
      </c>
      <c r="J988" s="94"/>
      <c r="K988" s="79">
        <f t="shared" si="156"/>
        <v>0</v>
      </c>
    </row>
    <row r="989" spans="1:11" ht="12.75" hidden="1">
      <c r="A989" s="41" t="str">
        <f ca="1">IF(ISERROR(MATCH(E989,Код_КЦСР,0)),"",INDIRECT(ADDRESS(MATCH(E989,Код_КЦСР,0)+1,2,,,"КЦСР")))</f>
        <v>Адаптация горожан с ограниченными возможностями</v>
      </c>
      <c r="B989" s="88">
        <v>808</v>
      </c>
      <c r="C989" s="8" t="s">
        <v>243</v>
      </c>
      <c r="D989" s="8" t="s">
        <v>237</v>
      </c>
      <c r="E989" s="88" t="s">
        <v>612</v>
      </c>
      <c r="F989" s="88"/>
      <c r="G989" s="94">
        <f aca="true" t="shared" si="163" ref="G989:J991">G990</f>
        <v>0</v>
      </c>
      <c r="H989" s="94">
        <f t="shared" si="163"/>
        <v>0</v>
      </c>
      <c r="I989" s="94">
        <f t="shared" si="159"/>
        <v>0</v>
      </c>
      <c r="J989" s="94">
        <f t="shared" si="163"/>
        <v>0</v>
      </c>
      <c r="K989" s="79">
        <f t="shared" si="156"/>
        <v>0</v>
      </c>
    </row>
    <row r="990" spans="1:11" ht="12.75" hidden="1">
      <c r="A990" s="41" t="str">
        <f ca="1">IF(ISERROR(MATCH(F990,Код_КВР,0)),"",INDIRECT(ADDRESS(MATCH(F990,Код_КВР,0)+1,2,,,"КВР")))</f>
        <v>Закупка товаров, работ и услуг для муниципальных нужд</v>
      </c>
      <c r="B990" s="88">
        <v>808</v>
      </c>
      <c r="C990" s="8" t="s">
        <v>243</v>
      </c>
      <c r="D990" s="8" t="s">
        <v>237</v>
      </c>
      <c r="E990" s="88" t="s">
        <v>612</v>
      </c>
      <c r="F990" s="88">
        <v>200</v>
      </c>
      <c r="G990" s="94">
        <f t="shared" si="163"/>
        <v>0</v>
      </c>
      <c r="H990" s="94">
        <f t="shared" si="163"/>
        <v>0</v>
      </c>
      <c r="I990" s="94">
        <f t="shared" si="159"/>
        <v>0</v>
      </c>
      <c r="J990" s="94">
        <f t="shared" si="163"/>
        <v>0</v>
      </c>
      <c r="K990" s="79">
        <f t="shared" si="156"/>
        <v>0</v>
      </c>
    </row>
    <row r="991" spans="1:11" ht="33" hidden="1">
      <c r="A991" s="41" t="str">
        <f ca="1">IF(ISERROR(MATCH(F991,Код_КВР,0)),"",INDIRECT(ADDRESS(MATCH(F991,Код_КВР,0)+1,2,,,"КВР")))</f>
        <v>Иные закупки товаров, работ и услуг для обеспечения муниципальных нужд</v>
      </c>
      <c r="B991" s="88">
        <v>808</v>
      </c>
      <c r="C991" s="8" t="s">
        <v>243</v>
      </c>
      <c r="D991" s="8" t="s">
        <v>237</v>
      </c>
      <c r="E991" s="88" t="s">
        <v>612</v>
      </c>
      <c r="F991" s="88">
        <v>240</v>
      </c>
      <c r="G991" s="94">
        <f t="shared" si="163"/>
        <v>0</v>
      </c>
      <c r="H991" s="94">
        <f t="shared" si="163"/>
        <v>0</v>
      </c>
      <c r="I991" s="94">
        <f t="shared" si="159"/>
        <v>0</v>
      </c>
      <c r="J991" s="94">
        <f t="shared" si="163"/>
        <v>0</v>
      </c>
      <c r="K991" s="79">
        <f t="shared" si="156"/>
        <v>0</v>
      </c>
    </row>
    <row r="992" spans="1:11" ht="33" hidden="1">
      <c r="A992" s="41" t="str">
        <f ca="1">IF(ISERROR(MATCH(F992,Код_КВР,0)),"",INDIRECT(ADDRESS(MATCH(F992,Код_КВР,0)+1,2,,,"КВР")))</f>
        <v xml:space="preserve">Прочая закупка товаров, работ и услуг для обеспечения муниципальных нужд         </v>
      </c>
      <c r="B992" s="88">
        <v>808</v>
      </c>
      <c r="C992" s="8" t="s">
        <v>243</v>
      </c>
      <c r="D992" s="8" t="s">
        <v>237</v>
      </c>
      <c r="E992" s="88" t="s">
        <v>612</v>
      </c>
      <c r="F992" s="88">
        <v>244</v>
      </c>
      <c r="G992" s="94"/>
      <c r="H992" s="94"/>
      <c r="I992" s="94">
        <f t="shared" si="159"/>
        <v>0</v>
      </c>
      <c r="J992" s="94"/>
      <c r="K992" s="79">
        <f t="shared" si="156"/>
        <v>0</v>
      </c>
    </row>
    <row r="993" spans="1:11" ht="12.75" hidden="1">
      <c r="A993" s="41" t="str">
        <f ca="1">IF(ISERROR(MATCH(E993,Код_КЦСР,0)),"",INDIRECT(ADDRESS(MATCH(E993,Код_КЦСР,0)+1,2,,,"КЦСР")))</f>
        <v>Активное долголетие</v>
      </c>
      <c r="B993" s="88">
        <v>808</v>
      </c>
      <c r="C993" s="8" t="s">
        <v>243</v>
      </c>
      <c r="D993" s="8" t="s">
        <v>237</v>
      </c>
      <c r="E993" s="88" t="s">
        <v>616</v>
      </c>
      <c r="F993" s="88"/>
      <c r="G993" s="94">
        <f aca="true" t="shared" si="164" ref="G993:J995">G994</f>
        <v>0</v>
      </c>
      <c r="H993" s="94">
        <f t="shared" si="164"/>
        <v>0</v>
      </c>
      <c r="I993" s="94">
        <f t="shared" si="159"/>
        <v>0</v>
      </c>
      <c r="J993" s="94">
        <f t="shared" si="164"/>
        <v>0</v>
      </c>
      <c r="K993" s="79">
        <f t="shared" si="156"/>
        <v>0</v>
      </c>
    </row>
    <row r="994" spans="1:11" ht="12.75" hidden="1">
      <c r="A994" s="41" t="str">
        <f ca="1">IF(ISERROR(MATCH(F994,Код_КВР,0)),"",INDIRECT(ADDRESS(MATCH(F994,Код_КВР,0)+1,2,,,"КВР")))</f>
        <v>Закупка товаров, работ и услуг для муниципальных нужд</v>
      </c>
      <c r="B994" s="88">
        <v>808</v>
      </c>
      <c r="C994" s="8" t="s">
        <v>243</v>
      </c>
      <c r="D994" s="8" t="s">
        <v>237</v>
      </c>
      <c r="E994" s="88" t="s">
        <v>616</v>
      </c>
      <c r="F994" s="88">
        <v>200</v>
      </c>
      <c r="G994" s="94">
        <f t="shared" si="164"/>
        <v>0</v>
      </c>
      <c r="H994" s="94">
        <f t="shared" si="164"/>
        <v>0</v>
      </c>
      <c r="I994" s="94">
        <f t="shared" si="159"/>
        <v>0</v>
      </c>
      <c r="J994" s="94">
        <f t="shared" si="164"/>
        <v>0</v>
      </c>
      <c r="K994" s="79">
        <f t="shared" si="156"/>
        <v>0</v>
      </c>
    </row>
    <row r="995" spans="1:11" ht="33" hidden="1">
      <c r="A995" s="41" t="str">
        <f ca="1">IF(ISERROR(MATCH(F995,Код_КВР,0)),"",INDIRECT(ADDRESS(MATCH(F995,Код_КВР,0)+1,2,,,"КВР")))</f>
        <v>Иные закупки товаров, работ и услуг для обеспечения муниципальных нужд</v>
      </c>
      <c r="B995" s="88">
        <v>808</v>
      </c>
      <c r="C995" s="8" t="s">
        <v>243</v>
      </c>
      <c r="D995" s="8" t="s">
        <v>237</v>
      </c>
      <c r="E995" s="88" t="s">
        <v>616</v>
      </c>
      <c r="F995" s="88">
        <v>240</v>
      </c>
      <c r="G995" s="94">
        <f t="shared" si="164"/>
        <v>0</v>
      </c>
      <c r="H995" s="94">
        <f t="shared" si="164"/>
        <v>0</v>
      </c>
      <c r="I995" s="94">
        <f t="shared" si="159"/>
        <v>0</v>
      </c>
      <c r="J995" s="94">
        <f t="shared" si="164"/>
        <v>0</v>
      </c>
      <c r="K995" s="79">
        <f t="shared" si="156"/>
        <v>0</v>
      </c>
    </row>
    <row r="996" spans="1:11" ht="33" hidden="1">
      <c r="A996" s="41" t="str">
        <f ca="1">IF(ISERROR(MATCH(F996,Код_КВР,0)),"",INDIRECT(ADDRESS(MATCH(F996,Код_КВР,0)+1,2,,,"КВР")))</f>
        <v xml:space="preserve">Прочая закупка товаров, работ и услуг для обеспечения муниципальных нужд         </v>
      </c>
      <c r="B996" s="88">
        <v>808</v>
      </c>
      <c r="C996" s="8" t="s">
        <v>243</v>
      </c>
      <c r="D996" s="8" t="s">
        <v>237</v>
      </c>
      <c r="E996" s="88" t="s">
        <v>616</v>
      </c>
      <c r="F996" s="88">
        <v>244</v>
      </c>
      <c r="G996" s="94"/>
      <c r="H996" s="94"/>
      <c r="I996" s="94">
        <f t="shared" si="159"/>
        <v>0</v>
      </c>
      <c r="J996" s="94"/>
      <c r="K996" s="79">
        <f t="shared" si="156"/>
        <v>0</v>
      </c>
    </row>
    <row r="997" spans="1:11" ht="33">
      <c r="A997" s="41" t="str">
        <f ca="1">IF(ISERROR(MATCH(E997,Код_КЦСР,0)),"",INDIRECT(ADDRESS(MATCH(E997,Код_КЦСР,0)+1,2,,,"КЦСР")))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997" s="88">
        <v>808</v>
      </c>
      <c r="C997" s="8" t="s">
        <v>243</v>
      </c>
      <c r="D997" s="8" t="s">
        <v>237</v>
      </c>
      <c r="E997" s="88" t="s">
        <v>90</v>
      </c>
      <c r="F997" s="88"/>
      <c r="G997" s="94">
        <f>G998</f>
        <v>696.4</v>
      </c>
      <c r="H997" s="94">
        <f>H998</f>
        <v>0</v>
      </c>
      <c r="I997" s="94">
        <f t="shared" si="159"/>
        <v>696.4</v>
      </c>
      <c r="J997" s="94">
        <f>J998</f>
        <v>0</v>
      </c>
      <c r="K997" s="79">
        <f t="shared" si="156"/>
        <v>696.4</v>
      </c>
    </row>
    <row r="998" spans="1:11" ht="12.75">
      <c r="A998" s="41" t="str">
        <f ca="1">IF(ISERROR(MATCH(E998,Код_КЦСР,0)),"",INDIRECT(ADDRESS(MATCH(E998,Код_КЦСР,0)+1,2,,,"КЦСР")))</f>
        <v>Обеспечение пожарной безопасности муниципальных учреждений города</v>
      </c>
      <c r="B998" s="88">
        <v>808</v>
      </c>
      <c r="C998" s="8" t="s">
        <v>243</v>
      </c>
      <c r="D998" s="8" t="s">
        <v>237</v>
      </c>
      <c r="E998" s="88" t="s">
        <v>92</v>
      </c>
      <c r="F998" s="88"/>
      <c r="G998" s="94">
        <f>G999+G1003+G1009</f>
        <v>696.4</v>
      </c>
      <c r="H998" s="94">
        <f>H999+H1003+H1009</f>
        <v>0</v>
      </c>
      <c r="I998" s="94">
        <f t="shared" si="159"/>
        <v>696.4</v>
      </c>
      <c r="J998" s="94">
        <f>J999+J1003+J1009</f>
        <v>0</v>
      </c>
      <c r="K998" s="79">
        <f t="shared" si="156"/>
        <v>696.4</v>
      </c>
    </row>
    <row r="999" spans="1:11" ht="49.5">
      <c r="A999" s="41" t="str">
        <f ca="1">IF(ISERROR(MATCH(E999,Код_КЦСР,0)),"",INDIRECT(ADDRESS(MATCH(E999,Код_КЦСР,0)+1,2,,,"КЦСР")))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999" s="88">
        <v>808</v>
      </c>
      <c r="C999" s="8" t="s">
        <v>243</v>
      </c>
      <c r="D999" s="8" t="s">
        <v>237</v>
      </c>
      <c r="E999" s="88" t="s">
        <v>94</v>
      </c>
      <c r="F999" s="88"/>
      <c r="G999" s="94">
        <f aca="true" t="shared" si="165" ref="G999:J1001">G1000</f>
        <v>591</v>
      </c>
      <c r="H999" s="94">
        <f t="shared" si="165"/>
        <v>0</v>
      </c>
      <c r="I999" s="94">
        <f t="shared" si="159"/>
        <v>591</v>
      </c>
      <c r="J999" s="94">
        <f t="shared" si="165"/>
        <v>0</v>
      </c>
      <c r="K999" s="79">
        <f t="shared" si="156"/>
        <v>591</v>
      </c>
    </row>
    <row r="1000" spans="1:11" ht="33">
      <c r="A1000" s="41" t="str">
        <f ca="1">IF(ISERROR(MATCH(F1000,Код_КВР,0)),"",INDIRECT(ADDRESS(MATCH(F1000,Код_КВР,0)+1,2,,,"КВР")))</f>
        <v>Предоставление субсидий бюджетным, автономным учреждениям и иным некоммерческим организациям</v>
      </c>
      <c r="B1000" s="88">
        <v>808</v>
      </c>
      <c r="C1000" s="8" t="s">
        <v>243</v>
      </c>
      <c r="D1000" s="8" t="s">
        <v>237</v>
      </c>
      <c r="E1000" s="88" t="s">
        <v>94</v>
      </c>
      <c r="F1000" s="88">
        <v>600</v>
      </c>
      <c r="G1000" s="94">
        <f t="shared" si="165"/>
        <v>591</v>
      </c>
      <c r="H1000" s="94">
        <f t="shared" si="165"/>
        <v>0</v>
      </c>
      <c r="I1000" s="94">
        <f t="shared" si="159"/>
        <v>591</v>
      </c>
      <c r="J1000" s="94">
        <f t="shared" si="165"/>
        <v>0</v>
      </c>
      <c r="K1000" s="79">
        <f t="shared" si="156"/>
        <v>591</v>
      </c>
    </row>
    <row r="1001" spans="1:11" ht="12.75">
      <c r="A1001" s="41" t="str">
        <f ca="1">IF(ISERROR(MATCH(F1001,Код_КВР,0)),"",INDIRECT(ADDRESS(MATCH(F1001,Код_КВР,0)+1,2,,,"КВР")))</f>
        <v>Субсидии бюджетным учреждениям</v>
      </c>
      <c r="B1001" s="88">
        <v>808</v>
      </c>
      <c r="C1001" s="8" t="s">
        <v>243</v>
      </c>
      <c r="D1001" s="8" t="s">
        <v>237</v>
      </c>
      <c r="E1001" s="88" t="s">
        <v>94</v>
      </c>
      <c r="F1001" s="88">
        <v>610</v>
      </c>
      <c r="G1001" s="94">
        <f t="shared" si="165"/>
        <v>591</v>
      </c>
      <c r="H1001" s="94">
        <f t="shared" si="165"/>
        <v>0</v>
      </c>
      <c r="I1001" s="94">
        <f t="shared" si="159"/>
        <v>591</v>
      </c>
      <c r="J1001" s="94">
        <f t="shared" si="165"/>
        <v>0</v>
      </c>
      <c r="K1001" s="79">
        <f t="shared" si="156"/>
        <v>591</v>
      </c>
    </row>
    <row r="1002" spans="1:11" ht="12.75">
      <c r="A1002" s="41" t="str">
        <f ca="1">IF(ISERROR(MATCH(F1002,Код_КВР,0)),"",INDIRECT(ADDRESS(MATCH(F1002,Код_КВР,0)+1,2,,,"КВР")))</f>
        <v>Субсидии бюджетным учреждениям на иные цели</v>
      </c>
      <c r="B1002" s="88">
        <v>808</v>
      </c>
      <c r="C1002" s="8" t="s">
        <v>243</v>
      </c>
      <c r="D1002" s="8" t="s">
        <v>237</v>
      </c>
      <c r="E1002" s="88" t="s">
        <v>94</v>
      </c>
      <c r="F1002" s="88">
        <v>612</v>
      </c>
      <c r="G1002" s="94">
        <v>591</v>
      </c>
      <c r="H1002" s="94"/>
      <c r="I1002" s="94">
        <f t="shared" si="159"/>
        <v>591</v>
      </c>
      <c r="J1002" s="94"/>
      <c r="K1002" s="79">
        <f t="shared" si="156"/>
        <v>591</v>
      </c>
    </row>
    <row r="1003" spans="1:11" ht="12.75" hidden="1">
      <c r="A1003" s="41" t="str">
        <f ca="1">IF(ISERROR(MATCH(E1003,Код_КЦСР,0)),"",INDIRECT(ADDRESS(MATCH(E1003,Код_КЦСР,0)+1,2,,,"КЦСР")))</f>
        <v>Ремонт и оборудование эвакуационных путей  зданий</v>
      </c>
      <c r="B1003" s="88">
        <v>808</v>
      </c>
      <c r="C1003" s="8" t="s">
        <v>243</v>
      </c>
      <c r="D1003" s="8" t="s">
        <v>237</v>
      </c>
      <c r="E1003" s="88" t="s">
        <v>98</v>
      </c>
      <c r="F1003" s="88"/>
      <c r="G1003" s="94">
        <f>G1004</f>
        <v>0</v>
      </c>
      <c r="H1003" s="94">
        <f>H1004</f>
        <v>0</v>
      </c>
      <c r="I1003" s="94">
        <f t="shared" si="159"/>
        <v>0</v>
      </c>
      <c r="J1003" s="94">
        <f>J1004</f>
        <v>0</v>
      </c>
      <c r="K1003" s="79">
        <f t="shared" si="156"/>
        <v>0</v>
      </c>
    </row>
    <row r="1004" spans="1:11" ht="33" hidden="1">
      <c r="A1004" s="41" t="str">
        <f ca="1">IF(ISERROR(MATCH(F1004,Код_КВР,0)),"",INDIRECT(ADDRESS(MATCH(F1004,Код_КВР,0)+1,2,,,"КВР")))</f>
        <v>Предоставление субсидий бюджетным, автономным учреждениям и иным некоммерческим организациям</v>
      </c>
      <c r="B1004" s="88">
        <v>808</v>
      </c>
      <c r="C1004" s="8" t="s">
        <v>243</v>
      </c>
      <c r="D1004" s="8" t="s">
        <v>237</v>
      </c>
      <c r="E1004" s="88" t="s">
        <v>98</v>
      </c>
      <c r="F1004" s="88">
        <v>600</v>
      </c>
      <c r="G1004" s="94">
        <f>G1005+G1007</f>
        <v>0</v>
      </c>
      <c r="H1004" s="94">
        <f>H1005+H1007</f>
        <v>0</v>
      </c>
      <c r="I1004" s="94">
        <f t="shared" si="159"/>
        <v>0</v>
      </c>
      <c r="J1004" s="94">
        <f>J1005+J1007</f>
        <v>0</v>
      </c>
      <c r="K1004" s="79">
        <f t="shared" si="156"/>
        <v>0</v>
      </c>
    </row>
    <row r="1005" spans="1:11" ht="12.75" hidden="1">
      <c r="A1005" s="41" t="str">
        <f ca="1">IF(ISERROR(MATCH(F1005,Код_КВР,0)),"",INDIRECT(ADDRESS(MATCH(F1005,Код_КВР,0)+1,2,,,"КВР")))</f>
        <v>Субсидии бюджетным учреждениям</v>
      </c>
      <c r="B1005" s="88">
        <v>808</v>
      </c>
      <c r="C1005" s="8" t="s">
        <v>243</v>
      </c>
      <c r="D1005" s="8" t="s">
        <v>237</v>
      </c>
      <c r="E1005" s="88" t="s">
        <v>98</v>
      </c>
      <c r="F1005" s="88">
        <v>610</v>
      </c>
      <c r="G1005" s="94">
        <f>G1006</f>
        <v>0</v>
      </c>
      <c r="H1005" s="94">
        <f>H1006</f>
        <v>0</v>
      </c>
      <c r="I1005" s="94">
        <f t="shared" si="159"/>
        <v>0</v>
      </c>
      <c r="J1005" s="94">
        <f>J1006</f>
        <v>0</v>
      </c>
      <c r="K1005" s="79">
        <f t="shared" si="156"/>
        <v>0</v>
      </c>
    </row>
    <row r="1006" spans="1:11" ht="12.75" hidden="1">
      <c r="A1006" s="41" t="str">
        <f ca="1">IF(ISERROR(MATCH(F1006,Код_КВР,0)),"",INDIRECT(ADDRESS(MATCH(F1006,Код_КВР,0)+1,2,,,"КВР")))</f>
        <v>Субсидии бюджетным учреждениям на иные цели</v>
      </c>
      <c r="B1006" s="88">
        <v>808</v>
      </c>
      <c r="C1006" s="8" t="s">
        <v>243</v>
      </c>
      <c r="D1006" s="8" t="s">
        <v>237</v>
      </c>
      <c r="E1006" s="88" t="s">
        <v>98</v>
      </c>
      <c r="F1006" s="88">
        <v>612</v>
      </c>
      <c r="G1006" s="94"/>
      <c r="H1006" s="94"/>
      <c r="I1006" s="94">
        <f t="shared" si="159"/>
        <v>0</v>
      </c>
      <c r="J1006" s="94"/>
      <c r="K1006" s="79">
        <f t="shared" si="156"/>
        <v>0</v>
      </c>
    </row>
    <row r="1007" spans="1:11" ht="12.75" hidden="1">
      <c r="A1007" s="41" t="str">
        <f ca="1">IF(ISERROR(MATCH(F1007,Код_КВР,0)),"",INDIRECT(ADDRESS(MATCH(F1007,Код_КВР,0)+1,2,,,"КВР")))</f>
        <v>Субсидии автономным учреждениям</v>
      </c>
      <c r="B1007" s="88">
        <v>808</v>
      </c>
      <c r="C1007" s="8" t="s">
        <v>243</v>
      </c>
      <c r="D1007" s="8" t="s">
        <v>237</v>
      </c>
      <c r="E1007" s="88" t="s">
        <v>98</v>
      </c>
      <c r="F1007" s="88">
        <v>620</v>
      </c>
      <c r="G1007" s="94">
        <f>G1008</f>
        <v>0</v>
      </c>
      <c r="H1007" s="94">
        <f>H1008</f>
        <v>0</v>
      </c>
      <c r="I1007" s="94">
        <f t="shared" si="159"/>
        <v>0</v>
      </c>
      <c r="J1007" s="94">
        <f>J1008</f>
        <v>0</v>
      </c>
      <c r="K1007" s="79">
        <f t="shared" si="156"/>
        <v>0</v>
      </c>
    </row>
    <row r="1008" spans="1:11" ht="12.75" hidden="1">
      <c r="A1008" s="41" t="str">
        <f ca="1">IF(ISERROR(MATCH(F1008,Код_КВР,0)),"",INDIRECT(ADDRESS(MATCH(F1008,Код_КВР,0)+1,2,,,"КВР")))</f>
        <v>Субсидии автономным учреждениям на иные цели</v>
      </c>
      <c r="B1008" s="88">
        <v>808</v>
      </c>
      <c r="C1008" s="8" t="s">
        <v>243</v>
      </c>
      <c r="D1008" s="8" t="s">
        <v>237</v>
      </c>
      <c r="E1008" s="88" t="s">
        <v>98</v>
      </c>
      <c r="F1008" s="88">
        <v>622</v>
      </c>
      <c r="G1008" s="94"/>
      <c r="H1008" s="94"/>
      <c r="I1008" s="94">
        <f t="shared" si="159"/>
        <v>0</v>
      </c>
      <c r="J1008" s="94"/>
      <c r="K1008" s="79">
        <f t="shared" si="156"/>
        <v>0</v>
      </c>
    </row>
    <row r="1009" spans="1:11" ht="12.75">
      <c r="A1009" s="41" t="str">
        <f ca="1">IF(ISERROR(MATCH(E1009,Код_КЦСР,0)),"",INDIRECT(ADDRESS(MATCH(E1009,Код_КЦСР,0)+1,2,,,"КЦСР")))</f>
        <v>Установка распашных решеток на окнах зданий</v>
      </c>
      <c r="B1009" s="88">
        <v>808</v>
      </c>
      <c r="C1009" s="8" t="s">
        <v>243</v>
      </c>
      <c r="D1009" s="8" t="s">
        <v>237</v>
      </c>
      <c r="E1009" s="88" t="s">
        <v>114</v>
      </c>
      <c r="F1009" s="88"/>
      <c r="G1009" s="94">
        <f>G1010</f>
        <v>105.4</v>
      </c>
      <c r="H1009" s="94">
        <f>H1010</f>
        <v>0</v>
      </c>
      <c r="I1009" s="94">
        <f t="shared" si="159"/>
        <v>105.4</v>
      </c>
      <c r="J1009" s="94">
        <f>J1010</f>
        <v>0</v>
      </c>
      <c r="K1009" s="79">
        <f t="shared" si="156"/>
        <v>105.4</v>
      </c>
    </row>
    <row r="1010" spans="1:11" ht="33">
      <c r="A1010" s="41" t="str">
        <f ca="1">IF(ISERROR(MATCH(F1010,Код_КВР,0)),"",INDIRECT(ADDRESS(MATCH(F1010,Код_КВР,0)+1,2,,,"КВР")))</f>
        <v>Предоставление субсидий бюджетным, автономным учреждениям и иным некоммерческим организациям</v>
      </c>
      <c r="B1010" s="88">
        <v>808</v>
      </c>
      <c r="C1010" s="8" t="s">
        <v>243</v>
      </c>
      <c r="D1010" s="8" t="s">
        <v>237</v>
      </c>
      <c r="E1010" s="88" t="s">
        <v>114</v>
      </c>
      <c r="F1010" s="88">
        <v>600</v>
      </c>
      <c r="G1010" s="94">
        <f>G1011+G1013</f>
        <v>105.4</v>
      </c>
      <c r="H1010" s="94">
        <f>H1011+H1013</f>
        <v>0</v>
      </c>
      <c r="I1010" s="94">
        <f t="shared" si="159"/>
        <v>105.4</v>
      </c>
      <c r="J1010" s="94">
        <f>J1011+J1013</f>
        <v>0</v>
      </c>
      <c r="K1010" s="79">
        <f t="shared" si="156"/>
        <v>105.4</v>
      </c>
    </row>
    <row r="1011" spans="1:11" ht="12.75">
      <c r="A1011" s="41" t="str">
        <f ca="1">IF(ISERROR(MATCH(F1011,Код_КВР,0)),"",INDIRECT(ADDRESS(MATCH(F1011,Код_КВР,0)+1,2,,,"КВР")))</f>
        <v>Субсидии бюджетным учреждениям</v>
      </c>
      <c r="B1011" s="88">
        <v>808</v>
      </c>
      <c r="C1011" s="8" t="s">
        <v>243</v>
      </c>
      <c r="D1011" s="8" t="s">
        <v>237</v>
      </c>
      <c r="E1011" s="88" t="s">
        <v>114</v>
      </c>
      <c r="F1011" s="88">
        <v>610</v>
      </c>
      <c r="G1011" s="94">
        <f>G1012</f>
        <v>55.4</v>
      </c>
      <c r="H1011" s="94">
        <f>H1012</f>
        <v>0</v>
      </c>
      <c r="I1011" s="94">
        <f t="shared" si="159"/>
        <v>55.4</v>
      </c>
      <c r="J1011" s="94">
        <f>J1012</f>
        <v>0</v>
      </c>
      <c r="K1011" s="79">
        <f t="shared" si="156"/>
        <v>55.4</v>
      </c>
    </row>
    <row r="1012" spans="1:11" ht="12.75">
      <c r="A1012" s="41" t="str">
        <f ca="1">IF(ISERROR(MATCH(F1012,Код_КВР,0)),"",INDIRECT(ADDRESS(MATCH(F1012,Код_КВР,0)+1,2,,,"КВР")))</f>
        <v>Субсидии бюджетным учреждениям на иные цели</v>
      </c>
      <c r="B1012" s="88">
        <v>808</v>
      </c>
      <c r="C1012" s="8" t="s">
        <v>243</v>
      </c>
      <c r="D1012" s="8" t="s">
        <v>237</v>
      </c>
      <c r="E1012" s="88" t="s">
        <v>114</v>
      </c>
      <c r="F1012" s="88">
        <v>612</v>
      </c>
      <c r="G1012" s="94">
        <v>55.4</v>
      </c>
      <c r="H1012" s="94"/>
      <c r="I1012" s="94">
        <f t="shared" si="159"/>
        <v>55.4</v>
      </c>
      <c r="J1012" s="94"/>
      <c r="K1012" s="79">
        <f t="shared" si="156"/>
        <v>55.4</v>
      </c>
    </row>
    <row r="1013" spans="1:11" ht="12.75">
      <c r="A1013" s="41" t="str">
        <f ca="1">IF(ISERROR(MATCH(F1013,Код_КВР,0)),"",INDIRECT(ADDRESS(MATCH(F1013,Код_КВР,0)+1,2,,,"КВР")))</f>
        <v>Субсидии автономным учреждениям</v>
      </c>
      <c r="B1013" s="88">
        <v>808</v>
      </c>
      <c r="C1013" s="8" t="s">
        <v>243</v>
      </c>
      <c r="D1013" s="8" t="s">
        <v>237</v>
      </c>
      <c r="E1013" s="88" t="s">
        <v>114</v>
      </c>
      <c r="F1013" s="88">
        <v>620</v>
      </c>
      <c r="G1013" s="94">
        <f>G1014</f>
        <v>50</v>
      </c>
      <c r="H1013" s="94">
        <f>H1014</f>
        <v>0</v>
      </c>
      <c r="I1013" s="94">
        <f t="shared" si="159"/>
        <v>50</v>
      </c>
      <c r="J1013" s="94">
        <f>J1014</f>
        <v>0</v>
      </c>
      <c r="K1013" s="79">
        <f t="shared" si="156"/>
        <v>50</v>
      </c>
    </row>
    <row r="1014" spans="1:11" ht="12.75">
      <c r="A1014" s="41" t="str">
        <f ca="1">IF(ISERROR(MATCH(F1014,Код_КВР,0)),"",INDIRECT(ADDRESS(MATCH(F1014,Код_КВР,0)+1,2,,,"КВР")))</f>
        <v>Субсидии автономным учреждениям на иные цели</v>
      </c>
      <c r="B1014" s="88">
        <v>808</v>
      </c>
      <c r="C1014" s="8" t="s">
        <v>243</v>
      </c>
      <c r="D1014" s="8" t="s">
        <v>237</v>
      </c>
      <c r="E1014" s="88" t="s">
        <v>114</v>
      </c>
      <c r="F1014" s="88">
        <v>622</v>
      </c>
      <c r="G1014" s="94">
        <v>50</v>
      </c>
      <c r="H1014" s="94"/>
      <c r="I1014" s="94">
        <f t="shared" si="159"/>
        <v>50</v>
      </c>
      <c r="J1014" s="94"/>
      <c r="K1014" s="79">
        <f t="shared" si="156"/>
        <v>50</v>
      </c>
    </row>
    <row r="1015" spans="1:11" ht="33">
      <c r="A1015" s="41" t="str">
        <f ca="1">IF(ISERROR(MATCH(E1015,Код_КЦСР,0)),"",INDIRECT(ADDRESS(MATCH(E1015,Код_КЦСР,0)+1,2,,,"КЦСР")))</f>
        <v>Непрограммные направления деятельности органов местного самоуправления</v>
      </c>
      <c r="B1015" s="88">
        <v>808</v>
      </c>
      <c r="C1015" s="8" t="s">
        <v>243</v>
      </c>
      <c r="D1015" s="8" t="s">
        <v>237</v>
      </c>
      <c r="E1015" s="88" t="s">
        <v>323</v>
      </c>
      <c r="F1015" s="88"/>
      <c r="G1015" s="94">
        <f aca="true" t="shared" si="166" ref="G1015:J1017">G1016</f>
        <v>8849.3</v>
      </c>
      <c r="H1015" s="94">
        <f t="shared" si="166"/>
        <v>0</v>
      </c>
      <c r="I1015" s="94">
        <f t="shared" si="159"/>
        <v>8849.3</v>
      </c>
      <c r="J1015" s="94">
        <f t="shared" si="166"/>
        <v>36</v>
      </c>
      <c r="K1015" s="79">
        <f t="shared" si="156"/>
        <v>8885.3</v>
      </c>
    </row>
    <row r="1016" spans="1:11" ht="12.75">
      <c r="A1016" s="41" t="str">
        <f ca="1">IF(ISERROR(MATCH(E1016,Код_КЦСР,0)),"",INDIRECT(ADDRESS(MATCH(E1016,Код_КЦСР,0)+1,2,,,"КЦСР")))</f>
        <v>Расходы, не включенные в муниципальные программы города Череповца</v>
      </c>
      <c r="B1016" s="88">
        <v>808</v>
      </c>
      <c r="C1016" s="8" t="s">
        <v>243</v>
      </c>
      <c r="D1016" s="8" t="s">
        <v>237</v>
      </c>
      <c r="E1016" s="88" t="s">
        <v>325</v>
      </c>
      <c r="F1016" s="88"/>
      <c r="G1016" s="94">
        <f t="shared" si="166"/>
        <v>8849.3</v>
      </c>
      <c r="H1016" s="94">
        <f t="shared" si="166"/>
        <v>0</v>
      </c>
      <c r="I1016" s="94">
        <f t="shared" si="159"/>
        <v>8849.3</v>
      </c>
      <c r="J1016" s="94">
        <f>J1017+J1027</f>
        <v>36</v>
      </c>
      <c r="K1016" s="79">
        <f t="shared" si="156"/>
        <v>8885.3</v>
      </c>
    </row>
    <row r="1017" spans="1:11" ht="33">
      <c r="A1017" s="41" t="str">
        <f ca="1">IF(ISERROR(MATCH(E1017,Код_КЦСР,0)),"",INDIRECT(ADDRESS(MATCH(E1017,Код_КЦСР,0)+1,2,,,"КЦСР")))</f>
        <v>Руководство и управление в сфере установленных функций органов местного самоуправления</v>
      </c>
      <c r="B1017" s="88">
        <v>808</v>
      </c>
      <c r="C1017" s="8" t="s">
        <v>243</v>
      </c>
      <c r="D1017" s="8" t="s">
        <v>237</v>
      </c>
      <c r="E1017" s="88" t="s">
        <v>327</v>
      </c>
      <c r="F1017" s="88"/>
      <c r="G1017" s="94">
        <f t="shared" si="166"/>
        <v>8849.3</v>
      </c>
      <c r="H1017" s="94">
        <f t="shared" si="166"/>
        <v>0</v>
      </c>
      <c r="I1017" s="94">
        <f t="shared" si="159"/>
        <v>8849.3</v>
      </c>
      <c r="J1017" s="94">
        <f t="shared" si="166"/>
        <v>0</v>
      </c>
      <c r="K1017" s="79">
        <f aca="true" t="shared" si="167" ref="K1017:K1084">I1017+J1017</f>
        <v>8849.3</v>
      </c>
    </row>
    <row r="1018" spans="1:11" ht="12.75">
      <c r="A1018" s="41" t="str">
        <f ca="1">IF(ISERROR(MATCH(E1018,Код_КЦСР,0)),"",INDIRECT(ADDRESS(MATCH(E1018,Код_КЦСР,0)+1,2,,,"КЦСР")))</f>
        <v>Центральный аппарат</v>
      </c>
      <c r="B1018" s="88">
        <v>808</v>
      </c>
      <c r="C1018" s="8" t="s">
        <v>243</v>
      </c>
      <c r="D1018" s="8" t="s">
        <v>237</v>
      </c>
      <c r="E1018" s="88" t="s">
        <v>330</v>
      </c>
      <c r="F1018" s="88"/>
      <c r="G1018" s="94">
        <f>G1019+G1021+G1024</f>
        <v>8849.3</v>
      </c>
      <c r="H1018" s="94">
        <f>H1019+H1021+H1024</f>
        <v>0</v>
      </c>
      <c r="I1018" s="94">
        <f t="shared" si="159"/>
        <v>8849.3</v>
      </c>
      <c r="J1018" s="94">
        <f>J1019+J1021+J1024</f>
        <v>0</v>
      </c>
      <c r="K1018" s="79">
        <f t="shared" si="167"/>
        <v>8849.3</v>
      </c>
    </row>
    <row r="1019" spans="1:11" ht="33">
      <c r="A1019" s="41" t="str">
        <f aca="true" t="shared" si="168" ref="A1019:A1025">IF(ISERROR(MATCH(F1019,Код_КВР,0)),"",INDIRECT(ADDRESS(MATCH(F1019,Код_КВР,0)+1,2,,,"КВР")))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19" s="88">
        <v>808</v>
      </c>
      <c r="C1019" s="8" t="s">
        <v>243</v>
      </c>
      <c r="D1019" s="8" t="s">
        <v>237</v>
      </c>
      <c r="E1019" s="88" t="s">
        <v>330</v>
      </c>
      <c r="F1019" s="88">
        <v>100</v>
      </c>
      <c r="G1019" s="94">
        <f>G1020</f>
        <v>8833.5</v>
      </c>
      <c r="H1019" s="94">
        <f>H1020</f>
        <v>0</v>
      </c>
      <c r="I1019" s="94">
        <f t="shared" si="159"/>
        <v>8833.5</v>
      </c>
      <c r="J1019" s="94">
        <f>J1020</f>
        <v>0</v>
      </c>
      <c r="K1019" s="79">
        <f t="shared" si="167"/>
        <v>8833.5</v>
      </c>
    </row>
    <row r="1020" spans="1:11" ht="12.75">
      <c r="A1020" s="41" t="str">
        <f ca="1" t="shared" si="168"/>
        <v>Расходы на выплаты персоналу муниципальных органов</v>
      </c>
      <c r="B1020" s="88">
        <v>808</v>
      </c>
      <c r="C1020" s="8" t="s">
        <v>243</v>
      </c>
      <c r="D1020" s="8" t="s">
        <v>237</v>
      </c>
      <c r="E1020" s="88" t="s">
        <v>330</v>
      </c>
      <c r="F1020" s="88">
        <v>120</v>
      </c>
      <c r="G1020" s="94">
        <v>8833.5</v>
      </c>
      <c r="H1020" s="94"/>
      <c r="I1020" s="94">
        <f t="shared" si="159"/>
        <v>8833.5</v>
      </c>
      <c r="J1020" s="94"/>
      <c r="K1020" s="79">
        <f t="shared" si="167"/>
        <v>8833.5</v>
      </c>
    </row>
    <row r="1021" spans="1:11" ht="12.75">
      <c r="A1021" s="41" t="str">
        <f ca="1" t="shared" si="168"/>
        <v>Закупка товаров, работ и услуг для муниципальных нужд</v>
      </c>
      <c r="B1021" s="88">
        <v>808</v>
      </c>
      <c r="C1021" s="8" t="s">
        <v>243</v>
      </c>
      <c r="D1021" s="8" t="s">
        <v>237</v>
      </c>
      <c r="E1021" s="88" t="s">
        <v>330</v>
      </c>
      <c r="F1021" s="88">
        <v>200</v>
      </c>
      <c r="G1021" s="94">
        <f>G1022</f>
        <v>14.3</v>
      </c>
      <c r="H1021" s="94">
        <f>H1022</f>
        <v>0</v>
      </c>
      <c r="I1021" s="94">
        <f t="shared" si="159"/>
        <v>14.3</v>
      </c>
      <c r="J1021" s="94">
        <f>J1022</f>
        <v>0</v>
      </c>
      <c r="K1021" s="79">
        <f t="shared" si="167"/>
        <v>14.3</v>
      </c>
    </row>
    <row r="1022" spans="1:11" ht="33">
      <c r="A1022" s="41" t="str">
        <f ca="1" t="shared" si="168"/>
        <v>Иные закупки товаров, работ и услуг для обеспечения муниципальных нужд</v>
      </c>
      <c r="B1022" s="88">
        <v>808</v>
      </c>
      <c r="C1022" s="8" t="s">
        <v>243</v>
      </c>
      <c r="D1022" s="8" t="s">
        <v>237</v>
      </c>
      <c r="E1022" s="88" t="s">
        <v>330</v>
      </c>
      <c r="F1022" s="88">
        <v>240</v>
      </c>
      <c r="G1022" s="94">
        <f>G1023</f>
        <v>14.3</v>
      </c>
      <c r="H1022" s="94">
        <f>H1023</f>
        <v>0</v>
      </c>
      <c r="I1022" s="94">
        <f t="shared" si="159"/>
        <v>14.3</v>
      </c>
      <c r="J1022" s="94">
        <f>J1023</f>
        <v>0</v>
      </c>
      <c r="K1022" s="79">
        <f t="shared" si="167"/>
        <v>14.3</v>
      </c>
    </row>
    <row r="1023" spans="1:11" ht="33">
      <c r="A1023" s="41" t="str">
        <f ca="1" t="shared" si="168"/>
        <v xml:space="preserve">Прочая закупка товаров, работ и услуг для обеспечения муниципальных нужд         </v>
      </c>
      <c r="B1023" s="88">
        <v>808</v>
      </c>
      <c r="C1023" s="8" t="s">
        <v>243</v>
      </c>
      <c r="D1023" s="8" t="s">
        <v>237</v>
      </c>
      <c r="E1023" s="88" t="s">
        <v>330</v>
      </c>
      <c r="F1023" s="88">
        <v>244</v>
      </c>
      <c r="G1023" s="94">
        <v>14.3</v>
      </c>
      <c r="H1023" s="94"/>
      <c r="I1023" s="94">
        <f t="shared" si="159"/>
        <v>14.3</v>
      </c>
      <c r="J1023" s="94"/>
      <c r="K1023" s="79">
        <f t="shared" si="167"/>
        <v>14.3</v>
      </c>
    </row>
    <row r="1024" spans="1:11" ht="12.75">
      <c r="A1024" s="41" t="str">
        <f ca="1" t="shared" si="168"/>
        <v>Иные бюджетные ассигнования</v>
      </c>
      <c r="B1024" s="88">
        <v>808</v>
      </c>
      <c r="C1024" s="8" t="s">
        <v>243</v>
      </c>
      <c r="D1024" s="8" t="s">
        <v>237</v>
      </c>
      <c r="E1024" s="88" t="s">
        <v>330</v>
      </c>
      <c r="F1024" s="88">
        <v>800</v>
      </c>
      <c r="G1024" s="94">
        <f>G1025</f>
        <v>1.5</v>
      </c>
      <c r="H1024" s="94">
        <f>H1025</f>
        <v>0</v>
      </c>
      <c r="I1024" s="94">
        <f t="shared" si="159"/>
        <v>1.5</v>
      </c>
      <c r="J1024" s="94">
        <f>J1025</f>
        <v>0</v>
      </c>
      <c r="K1024" s="79">
        <f t="shared" si="167"/>
        <v>1.5</v>
      </c>
    </row>
    <row r="1025" spans="1:11" ht="12.75">
      <c r="A1025" s="41" t="str">
        <f ca="1" t="shared" si="168"/>
        <v>Уплата налогов, сборов и иных платежей</v>
      </c>
      <c r="B1025" s="88">
        <v>808</v>
      </c>
      <c r="C1025" s="8" t="s">
        <v>243</v>
      </c>
      <c r="D1025" s="8" t="s">
        <v>237</v>
      </c>
      <c r="E1025" s="88" t="s">
        <v>330</v>
      </c>
      <c r="F1025" s="88">
        <v>850</v>
      </c>
      <c r="G1025" s="94">
        <f>G1026</f>
        <v>1.5</v>
      </c>
      <c r="H1025" s="94">
        <f>H1026</f>
        <v>0</v>
      </c>
      <c r="I1025" s="94">
        <f t="shared" si="159"/>
        <v>1.5</v>
      </c>
      <c r="J1025" s="94">
        <f>J1026</f>
        <v>0</v>
      </c>
      <c r="K1025" s="79">
        <f t="shared" si="167"/>
        <v>1.5</v>
      </c>
    </row>
    <row r="1026" spans="1:11" ht="12.75">
      <c r="A1026" s="41" t="str">
        <f ca="1">IF(ISERROR(MATCH(F1026,Код_КВР,0)),"",INDIRECT(ADDRESS(MATCH(F1026,Код_КВР,0)+1,2,,,"КВР")))</f>
        <v>Уплата прочих налогов, сборов и иных платежей</v>
      </c>
      <c r="B1026" s="88">
        <v>808</v>
      </c>
      <c r="C1026" s="8" t="s">
        <v>243</v>
      </c>
      <c r="D1026" s="8" t="s">
        <v>237</v>
      </c>
      <c r="E1026" s="88" t="s">
        <v>330</v>
      </c>
      <c r="F1026" s="88">
        <v>852</v>
      </c>
      <c r="G1026" s="94">
        <v>1.5</v>
      </c>
      <c r="H1026" s="94"/>
      <c r="I1026" s="94">
        <f t="shared" si="159"/>
        <v>1.5</v>
      </c>
      <c r="J1026" s="94"/>
      <c r="K1026" s="79">
        <f t="shared" si="167"/>
        <v>1.5</v>
      </c>
    </row>
    <row r="1027" spans="1:11" ht="12.75">
      <c r="A1027" s="41" t="str">
        <f ca="1">IF(ISERROR(MATCH(E1027,Код_КЦСР,0)),"",INDIRECT(ADDRESS(MATCH(E1027,Код_КЦСР,0)+1,2,,,"КЦСР")))</f>
        <v>Кредиторская задолженность, сложившаяся по итогам 2013 года</v>
      </c>
      <c r="B1027" s="88">
        <v>808</v>
      </c>
      <c r="C1027" s="8" t="s">
        <v>243</v>
      </c>
      <c r="D1027" s="8" t="s">
        <v>237</v>
      </c>
      <c r="E1027" s="88" t="s">
        <v>395</v>
      </c>
      <c r="F1027" s="88"/>
      <c r="G1027" s="94"/>
      <c r="H1027" s="94"/>
      <c r="I1027" s="94"/>
      <c r="J1027" s="94">
        <f>J1028</f>
        <v>36</v>
      </c>
      <c r="K1027" s="79">
        <f t="shared" si="167"/>
        <v>36</v>
      </c>
    </row>
    <row r="1028" spans="1:11" ht="33">
      <c r="A1028" s="41" t="str">
        <f ca="1">IF(ISERROR(MATCH(F1028,Код_КВР,0)),"",INDIRECT(ADDRESS(MATCH(F1028,Код_КВР,0)+1,2,,,"КВР")))</f>
        <v>Предоставление субсидий бюджетным, автономным учреждениям и иным некоммерческим организациям</v>
      </c>
      <c r="B1028" s="88">
        <v>808</v>
      </c>
      <c r="C1028" s="8" t="s">
        <v>243</v>
      </c>
      <c r="D1028" s="8" t="s">
        <v>237</v>
      </c>
      <c r="E1028" s="88" t="s">
        <v>395</v>
      </c>
      <c r="F1028" s="88">
        <v>600</v>
      </c>
      <c r="G1028" s="94"/>
      <c r="H1028" s="94"/>
      <c r="I1028" s="94"/>
      <c r="J1028" s="94">
        <f>J1029</f>
        <v>36</v>
      </c>
      <c r="K1028" s="79">
        <f t="shared" si="167"/>
        <v>36</v>
      </c>
    </row>
    <row r="1029" spans="1:11" ht="12.75">
      <c r="A1029" s="41" t="str">
        <f ca="1">IF(ISERROR(MATCH(F1029,Код_КВР,0)),"",INDIRECT(ADDRESS(MATCH(F1029,Код_КВР,0)+1,2,,,"КВР")))</f>
        <v>Субсидии бюджетным учреждениям</v>
      </c>
      <c r="B1029" s="88">
        <v>808</v>
      </c>
      <c r="C1029" s="8" t="s">
        <v>243</v>
      </c>
      <c r="D1029" s="8" t="s">
        <v>237</v>
      </c>
      <c r="E1029" s="88" t="s">
        <v>395</v>
      </c>
      <c r="F1029" s="88">
        <v>610</v>
      </c>
      <c r="G1029" s="94"/>
      <c r="H1029" s="94"/>
      <c r="I1029" s="94"/>
      <c r="J1029" s="94">
        <f>J1030</f>
        <v>36</v>
      </c>
      <c r="K1029" s="79">
        <f t="shared" si="167"/>
        <v>36</v>
      </c>
    </row>
    <row r="1030" spans="1:11" ht="12.75">
      <c r="A1030" s="41" t="str">
        <f ca="1">IF(ISERROR(MATCH(F1030,Код_КВР,0)),"",INDIRECT(ADDRESS(MATCH(F1030,Код_КВР,0)+1,2,,,"КВР")))</f>
        <v>Субсидии бюджетным учреждениям на иные цели</v>
      </c>
      <c r="B1030" s="88">
        <v>808</v>
      </c>
      <c r="C1030" s="8" t="s">
        <v>243</v>
      </c>
      <c r="D1030" s="8" t="s">
        <v>237</v>
      </c>
      <c r="E1030" s="88" t="s">
        <v>395</v>
      </c>
      <c r="F1030" s="88">
        <v>612</v>
      </c>
      <c r="G1030" s="94"/>
      <c r="H1030" s="94"/>
      <c r="I1030" s="94"/>
      <c r="J1030" s="94">
        <v>36</v>
      </c>
      <c r="K1030" s="79">
        <f t="shared" si="167"/>
        <v>36</v>
      </c>
    </row>
    <row r="1031" spans="1:11" ht="12.75">
      <c r="A1031" s="41" t="str">
        <f ca="1">IF(ISERROR(MATCH(B1031,Код_ППП,0)),"",INDIRECT(ADDRESS(MATCH(B1031,Код_ППП,0)+1,2,,,"ППП")))</f>
        <v>КОМИТЕТ ПО ФИЗИЧЕСКОЙ КУЛЬТУРЕ И СПОРТУ МЭРИИ ГОРОДА</v>
      </c>
      <c r="B1031" s="88">
        <v>809</v>
      </c>
      <c r="C1031" s="8"/>
      <c r="D1031" s="8"/>
      <c r="E1031" s="88"/>
      <c r="F1031" s="88"/>
      <c r="G1031" s="94">
        <f>G1032+G1062</f>
        <v>338730.7</v>
      </c>
      <c r="H1031" s="94">
        <f>H1032+H1062</f>
        <v>0</v>
      </c>
      <c r="I1031" s="94">
        <f t="shared" si="159"/>
        <v>338730.7</v>
      </c>
      <c r="J1031" s="94">
        <f>J1032+J1062</f>
        <v>1600</v>
      </c>
      <c r="K1031" s="79">
        <f t="shared" si="167"/>
        <v>340330.7</v>
      </c>
    </row>
    <row r="1032" spans="1:11" ht="12.75">
      <c r="A1032" s="41" t="str">
        <f ca="1">IF(ISERROR(MATCH(C1032,Код_Раздел,0)),"",INDIRECT(ADDRESS(MATCH(C1032,Код_Раздел,0)+1,2,,,"Раздел")))</f>
        <v>Образование</v>
      </c>
      <c r="B1032" s="88">
        <v>809</v>
      </c>
      <c r="C1032" s="8" t="s">
        <v>216</v>
      </c>
      <c r="D1032" s="8"/>
      <c r="E1032" s="88"/>
      <c r="F1032" s="88"/>
      <c r="G1032" s="94">
        <f>G1033+G1041</f>
        <v>123263.6</v>
      </c>
      <c r="H1032" s="94">
        <f>H1033+H1041</f>
        <v>908.8</v>
      </c>
      <c r="I1032" s="94">
        <f t="shared" si="159"/>
        <v>124172.40000000001</v>
      </c>
      <c r="J1032" s="94">
        <f>J1033+J1041</f>
        <v>90.1</v>
      </c>
      <c r="K1032" s="79">
        <f t="shared" si="167"/>
        <v>124262.50000000001</v>
      </c>
    </row>
    <row r="1033" spans="1:11" ht="12.75">
      <c r="A1033" s="10" t="s">
        <v>271</v>
      </c>
      <c r="B1033" s="88">
        <v>809</v>
      </c>
      <c r="C1033" s="8" t="s">
        <v>216</v>
      </c>
      <c r="D1033" s="8" t="s">
        <v>235</v>
      </c>
      <c r="E1033" s="88"/>
      <c r="F1033" s="88"/>
      <c r="G1033" s="94">
        <f aca="true" t="shared" si="169" ref="G1033:J1035">G1034</f>
        <v>115476.5</v>
      </c>
      <c r="H1033" s="94">
        <f t="shared" si="169"/>
        <v>908.8</v>
      </c>
      <c r="I1033" s="94">
        <f t="shared" si="159"/>
        <v>116385.3</v>
      </c>
      <c r="J1033" s="94">
        <f t="shared" si="169"/>
        <v>0</v>
      </c>
      <c r="K1033" s="79">
        <f t="shared" si="167"/>
        <v>116385.3</v>
      </c>
    </row>
    <row r="1034" spans="1:11" ht="33">
      <c r="A1034" s="41" t="str">
        <f ca="1">IF(ISERROR(MATCH(E1034,Код_КЦСР,0)),"",INDIRECT(ADDRESS(MATCH(E1034,Код_КЦСР,0)+1,2,,,"КЦСР")))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034" s="88">
        <v>809</v>
      </c>
      <c r="C1034" s="8" t="s">
        <v>216</v>
      </c>
      <c r="D1034" s="8" t="s">
        <v>235</v>
      </c>
      <c r="E1034" s="88" t="s">
        <v>552</v>
      </c>
      <c r="F1034" s="88"/>
      <c r="G1034" s="94">
        <f t="shared" si="169"/>
        <v>115476.5</v>
      </c>
      <c r="H1034" s="94">
        <f t="shared" si="169"/>
        <v>908.8</v>
      </c>
      <c r="I1034" s="94">
        <f t="shared" si="159"/>
        <v>116385.3</v>
      </c>
      <c r="J1034" s="94">
        <f t="shared" si="169"/>
        <v>0</v>
      </c>
      <c r="K1034" s="79">
        <f t="shared" si="167"/>
        <v>116385.3</v>
      </c>
    </row>
    <row r="1035" spans="1:11" ht="33">
      <c r="A1035" s="41" t="str">
        <f ca="1">IF(ISERROR(MATCH(E1035,Код_КЦСР,0)),"",INDIRECT(ADDRESS(MATCH(E1035,Код_КЦСР,0)+1,2,,,"КЦСР")))</f>
        <v>Услуга по реализации образовательных программ дополнительного образования детей</v>
      </c>
      <c r="B1035" s="88">
        <v>809</v>
      </c>
      <c r="C1035" s="8" t="s">
        <v>216</v>
      </c>
      <c r="D1035" s="8" t="s">
        <v>235</v>
      </c>
      <c r="E1035" s="88" t="s">
        <v>558</v>
      </c>
      <c r="F1035" s="88"/>
      <c r="G1035" s="94">
        <f t="shared" si="169"/>
        <v>115476.5</v>
      </c>
      <c r="H1035" s="94">
        <f t="shared" si="169"/>
        <v>908.8</v>
      </c>
      <c r="I1035" s="94">
        <f t="shared" si="159"/>
        <v>116385.3</v>
      </c>
      <c r="J1035" s="94">
        <f t="shared" si="169"/>
        <v>0</v>
      </c>
      <c r="K1035" s="79">
        <f t="shared" si="167"/>
        <v>116385.3</v>
      </c>
    </row>
    <row r="1036" spans="1:11" ht="33">
      <c r="A1036" s="41" t="str">
        <f ca="1">IF(ISERROR(MATCH(F1036,Код_КВР,0)),"",INDIRECT(ADDRESS(MATCH(F1036,Код_КВР,0)+1,2,,,"КВР")))</f>
        <v>Предоставление субсидий бюджетным, автономным учреждениям и иным некоммерческим организациям</v>
      </c>
      <c r="B1036" s="88">
        <v>809</v>
      </c>
      <c r="C1036" s="49" t="s">
        <v>216</v>
      </c>
      <c r="D1036" s="8" t="s">
        <v>235</v>
      </c>
      <c r="E1036" s="88" t="s">
        <v>558</v>
      </c>
      <c r="F1036" s="88">
        <v>600</v>
      </c>
      <c r="G1036" s="94">
        <f>G1037+G1039</f>
        <v>115476.5</v>
      </c>
      <c r="H1036" s="94">
        <f>H1037+H1039</f>
        <v>908.8</v>
      </c>
      <c r="I1036" s="94">
        <f aca="true" t="shared" si="170" ref="I1036:I1099">G1036+H1036</f>
        <v>116385.3</v>
      </c>
      <c r="J1036" s="94">
        <f>J1037+J1039</f>
        <v>0</v>
      </c>
      <c r="K1036" s="79">
        <f t="shared" si="167"/>
        <v>116385.3</v>
      </c>
    </row>
    <row r="1037" spans="1:11" ht="12.75">
      <c r="A1037" s="41" t="str">
        <f ca="1">IF(ISERROR(MATCH(F1037,Код_КВР,0)),"",INDIRECT(ADDRESS(MATCH(F1037,Код_КВР,0)+1,2,,,"КВР")))</f>
        <v>Субсидии бюджетным учреждениям</v>
      </c>
      <c r="B1037" s="88">
        <v>809</v>
      </c>
      <c r="C1037" s="49" t="s">
        <v>216</v>
      </c>
      <c r="D1037" s="8" t="s">
        <v>235</v>
      </c>
      <c r="E1037" s="88" t="s">
        <v>558</v>
      </c>
      <c r="F1037" s="88">
        <v>610</v>
      </c>
      <c r="G1037" s="94">
        <f>G1038</f>
        <v>98039.6</v>
      </c>
      <c r="H1037" s="94">
        <f>H1038</f>
        <v>908.8</v>
      </c>
      <c r="I1037" s="94">
        <f t="shared" si="170"/>
        <v>98948.40000000001</v>
      </c>
      <c r="J1037" s="94">
        <f>J1038</f>
        <v>0</v>
      </c>
      <c r="K1037" s="79">
        <f t="shared" si="167"/>
        <v>98948.40000000001</v>
      </c>
    </row>
    <row r="1038" spans="1:11" ht="49.5">
      <c r="A1038" s="41" t="str">
        <f ca="1">IF(ISERROR(MATCH(F1038,Код_КВР,0)),"",INDIRECT(ADDRESS(MATCH(F1038,Код_КВР,0)+1,2,,,"КВР")))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38" s="88">
        <v>809</v>
      </c>
      <c r="C1038" s="49" t="s">
        <v>216</v>
      </c>
      <c r="D1038" s="8" t="s">
        <v>235</v>
      </c>
      <c r="E1038" s="88" t="s">
        <v>558</v>
      </c>
      <c r="F1038" s="88">
        <v>611</v>
      </c>
      <c r="G1038" s="94">
        <v>98039.6</v>
      </c>
      <c r="H1038" s="94">
        <v>908.8</v>
      </c>
      <c r="I1038" s="94">
        <f t="shared" si="170"/>
        <v>98948.40000000001</v>
      </c>
      <c r="J1038" s="94"/>
      <c r="K1038" s="79">
        <f t="shared" si="167"/>
        <v>98948.40000000001</v>
      </c>
    </row>
    <row r="1039" spans="1:11" ht="12.75">
      <c r="A1039" s="41" t="str">
        <f ca="1">IF(ISERROR(MATCH(F1039,Код_КВР,0)),"",INDIRECT(ADDRESS(MATCH(F1039,Код_КВР,0)+1,2,,,"КВР")))</f>
        <v>Субсидии автономным учреждениям</v>
      </c>
      <c r="B1039" s="88">
        <v>809</v>
      </c>
      <c r="C1039" s="49" t="s">
        <v>216</v>
      </c>
      <c r="D1039" s="8" t="s">
        <v>235</v>
      </c>
      <c r="E1039" s="88" t="s">
        <v>558</v>
      </c>
      <c r="F1039" s="88">
        <v>620</v>
      </c>
      <c r="G1039" s="94">
        <f>G1040</f>
        <v>17436.9</v>
      </c>
      <c r="H1039" s="94">
        <f>H1040</f>
        <v>0</v>
      </c>
      <c r="I1039" s="94">
        <f t="shared" si="170"/>
        <v>17436.9</v>
      </c>
      <c r="J1039" s="94">
        <f>J1040</f>
        <v>0</v>
      </c>
      <c r="K1039" s="79">
        <f t="shared" si="167"/>
        <v>17436.9</v>
      </c>
    </row>
    <row r="1040" spans="1:11" ht="49.5">
      <c r="A1040" s="41" t="str">
        <f ca="1">IF(ISERROR(MATCH(F1040,Код_КВР,0)),"",INDIRECT(ADDRESS(MATCH(F1040,Код_КВР,0)+1,2,,,"КВР")))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040" s="88">
        <v>809</v>
      </c>
      <c r="C1040" s="49" t="s">
        <v>216</v>
      </c>
      <c r="D1040" s="8" t="s">
        <v>235</v>
      </c>
      <c r="E1040" s="88" t="s">
        <v>558</v>
      </c>
      <c r="F1040" s="88">
        <v>621</v>
      </c>
      <c r="G1040" s="94">
        <v>17436.9</v>
      </c>
      <c r="H1040" s="94"/>
      <c r="I1040" s="94">
        <f t="shared" si="170"/>
        <v>17436.9</v>
      </c>
      <c r="J1040" s="94"/>
      <c r="K1040" s="79">
        <f t="shared" si="167"/>
        <v>17436.9</v>
      </c>
    </row>
    <row r="1041" spans="1:11" ht="12.75">
      <c r="A1041" s="10" t="s">
        <v>272</v>
      </c>
      <c r="B1041" s="88">
        <v>809</v>
      </c>
      <c r="C1041" s="8" t="s">
        <v>216</v>
      </c>
      <c r="D1041" s="8" t="s">
        <v>240</v>
      </c>
      <c r="E1041" s="88"/>
      <c r="F1041" s="88"/>
      <c r="G1041" s="94">
        <f>G1042+G1049</f>
        <v>7787.1</v>
      </c>
      <c r="H1041" s="94">
        <f>H1042+H1049</f>
        <v>0</v>
      </c>
      <c r="I1041" s="94">
        <f t="shared" si="170"/>
        <v>7787.1</v>
      </c>
      <c r="J1041" s="94">
        <f>J1042+J1049</f>
        <v>90.1</v>
      </c>
      <c r="K1041" s="79">
        <f t="shared" si="167"/>
        <v>7877.200000000001</v>
      </c>
    </row>
    <row r="1042" spans="1:11" ht="33">
      <c r="A1042" s="41" t="str">
        <f ca="1">IF(ISERROR(MATCH(E1042,Код_КЦСР,0)),"",INDIRECT(ADDRESS(MATCH(E1042,Код_КЦСР,0)+1,2,,,"КЦСР")))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042" s="88">
        <v>809</v>
      </c>
      <c r="C1042" s="8" t="s">
        <v>216</v>
      </c>
      <c r="D1042" s="8" t="s">
        <v>240</v>
      </c>
      <c r="E1042" s="88" t="s">
        <v>552</v>
      </c>
      <c r="F1042" s="88"/>
      <c r="G1042" s="94">
        <f>G1043</f>
        <v>7563.1</v>
      </c>
      <c r="H1042" s="94">
        <f>H1043</f>
        <v>0</v>
      </c>
      <c r="I1042" s="94">
        <f t="shared" si="170"/>
        <v>7563.1</v>
      </c>
      <c r="J1042" s="94">
        <f>J1043</f>
        <v>90.1</v>
      </c>
      <c r="K1042" s="79">
        <f t="shared" si="167"/>
        <v>7653.200000000001</v>
      </c>
    </row>
    <row r="1043" spans="1:11" ht="12.75">
      <c r="A1043" s="41" t="str">
        <f ca="1">IF(ISERROR(MATCH(E1043,Код_КЦСР,0)),"",INDIRECT(ADDRESS(MATCH(E1043,Код_КЦСР,0)+1,2,,,"КЦСР")))</f>
        <v>Спортивный город</v>
      </c>
      <c r="B1043" s="88">
        <v>809</v>
      </c>
      <c r="C1043" s="8" t="s">
        <v>216</v>
      </c>
      <c r="D1043" s="8" t="s">
        <v>240</v>
      </c>
      <c r="E1043" s="88" t="s">
        <v>564</v>
      </c>
      <c r="F1043" s="88"/>
      <c r="G1043" s="94">
        <f>G1044</f>
        <v>7563.1</v>
      </c>
      <c r="H1043" s="94">
        <f>H1044</f>
        <v>0</v>
      </c>
      <c r="I1043" s="94">
        <f t="shared" si="170"/>
        <v>7563.1</v>
      </c>
      <c r="J1043" s="94">
        <f>J1044</f>
        <v>90.1</v>
      </c>
      <c r="K1043" s="79">
        <f t="shared" si="167"/>
        <v>7653.200000000001</v>
      </c>
    </row>
    <row r="1044" spans="1:11" ht="33">
      <c r="A1044" s="41" t="str">
        <f ca="1">IF(ISERROR(MATCH(F1044,Код_КВР,0)),"",INDIRECT(ADDRESS(MATCH(F1044,Код_КВР,0)+1,2,,,"КВР")))</f>
        <v>Предоставление субсидий бюджетным, автономным учреждениям и иным некоммерческим организациям</v>
      </c>
      <c r="B1044" s="88">
        <v>809</v>
      </c>
      <c r="C1044" s="49" t="s">
        <v>216</v>
      </c>
      <c r="D1044" s="8" t="s">
        <v>240</v>
      </c>
      <c r="E1044" s="88" t="s">
        <v>564</v>
      </c>
      <c r="F1044" s="88">
        <v>600</v>
      </c>
      <c r="G1044" s="94">
        <f>G1045+G1047</f>
        <v>7563.1</v>
      </c>
      <c r="H1044" s="94">
        <f>H1045+H1047</f>
        <v>0</v>
      </c>
      <c r="I1044" s="94">
        <f t="shared" si="170"/>
        <v>7563.1</v>
      </c>
      <c r="J1044" s="94">
        <f>J1045+J1047</f>
        <v>90.1</v>
      </c>
      <c r="K1044" s="79">
        <f t="shared" si="167"/>
        <v>7653.200000000001</v>
      </c>
    </row>
    <row r="1045" spans="1:11" ht="12.75">
      <c r="A1045" s="41" t="str">
        <f ca="1">IF(ISERROR(MATCH(F1045,Код_КВР,0)),"",INDIRECT(ADDRESS(MATCH(F1045,Код_КВР,0)+1,2,,,"КВР")))</f>
        <v>Субсидии бюджетным учреждениям</v>
      </c>
      <c r="B1045" s="88">
        <v>809</v>
      </c>
      <c r="C1045" s="49" t="s">
        <v>216</v>
      </c>
      <c r="D1045" s="8" t="s">
        <v>240</v>
      </c>
      <c r="E1045" s="88" t="s">
        <v>564</v>
      </c>
      <c r="F1045" s="88">
        <v>610</v>
      </c>
      <c r="G1045" s="94">
        <f>G1046</f>
        <v>6732.6</v>
      </c>
      <c r="H1045" s="94">
        <f>H1046</f>
        <v>0</v>
      </c>
      <c r="I1045" s="94">
        <f t="shared" si="170"/>
        <v>6732.6</v>
      </c>
      <c r="J1045" s="94">
        <f>J1046</f>
        <v>90.1</v>
      </c>
      <c r="K1045" s="79">
        <f t="shared" si="167"/>
        <v>6822.700000000001</v>
      </c>
    </row>
    <row r="1046" spans="1:11" ht="12.75">
      <c r="A1046" s="41" t="str">
        <f ca="1">IF(ISERROR(MATCH(F1046,Код_КВР,0)),"",INDIRECT(ADDRESS(MATCH(F1046,Код_КВР,0)+1,2,,,"КВР")))</f>
        <v>Субсидии бюджетным учреждениям на иные цели</v>
      </c>
      <c r="B1046" s="88">
        <v>809</v>
      </c>
      <c r="C1046" s="49" t="s">
        <v>216</v>
      </c>
      <c r="D1046" s="8" t="s">
        <v>240</v>
      </c>
      <c r="E1046" s="88" t="s">
        <v>564</v>
      </c>
      <c r="F1046" s="88">
        <v>612</v>
      </c>
      <c r="G1046" s="94">
        <v>6732.6</v>
      </c>
      <c r="H1046" s="94"/>
      <c r="I1046" s="94">
        <f t="shared" si="170"/>
        <v>6732.6</v>
      </c>
      <c r="J1046" s="94">
        <v>90.1</v>
      </c>
      <c r="K1046" s="79">
        <f t="shared" si="167"/>
        <v>6822.700000000001</v>
      </c>
    </row>
    <row r="1047" spans="1:11" ht="12.75">
      <c r="A1047" s="41" t="str">
        <f ca="1">IF(ISERROR(MATCH(F1047,Код_КВР,0)),"",INDIRECT(ADDRESS(MATCH(F1047,Код_КВР,0)+1,2,,,"КВР")))</f>
        <v>Субсидии автономным учреждениям</v>
      </c>
      <c r="B1047" s="88">
        <v>809</v>
      </c>
      <c r="C1047" s="49" t="s">
        <v>216</v>
      </c>
      <c r="D1047" s="8" t="s">
        <v>240</v>
      </c>
      <c r="E1047" s="88" t="s">
        <v>564</v>
      </c>
      <c r="F1047" s="88">
        <v>620</v>
      </c>
      <c r="G1047" s="94">
        <f>G1048</f>
        <v>830.5</v>
      </c>
      <c r="H1047" s="94">
        <f>H1048</f>
        <v>0</v>
      </c>
      <c r="I1047" s="94">
        <f t="shared" si="170"/>
        <v>830.5</v>
      </c>
      <c r="J1047" s="94">
        <f>J1048</f>
        <v>0</v>
      </c>
      <c r="K1047" s="79">
        <f t="shared" si="167"/>
        <v>830.5</v>
      </c>
    </row>
    <row r="1048" spans="1:11" ht="12.75">
      <c r="A1048" s="41" t="str">
        <f ca="1">IF(ISERROR(MATCH(F1048,Код_КВР,0)),"",INDIRECT(ADDRESS(MATCH(F1048,Код_КВР,0)+1,2,,,"КВР")))</f>
        <v>Субсидии автономным учреждениям на иные цели</v>
      </c>
      <c r="B1048" s="88">
        <v>809</v>
      </c>
      <c r="C1048" s="49" t="s">
        <v>216</v>
      </c>
      <c r="D1048" s="8" t="s">
        <v>240</v>
      </c>
      <c r="E1048" s="88" t="s">
        <v>564</v>
      </c>
      <c r="F1048" s="88">
        <v>622</v>
      </c>
      <c r="G1048" s="94">
        <v>830.5</v>
      </c>
      <c r="H1048" s="94"/>
      <c r="I1048" s="94">
        <f t="shared" si="170"/>
        <v>830.5</v>
      </c>
      <c r="J1048" s="94"/>
      <c r="K1048" s="79">
        <f t="shared" si="167"/>
        <v>830.5</v>
      </c>
    </row>
    <row r="1049" spans="1:11" ht="33">
      <c r="A1049" s="41" t="str">
        <f ca="1">IF(ISERROR(MATCH(E1049,Код_КЦСР,0)),"",INDIRECT(ADDRESS(MATCH(E1049,Код_КЦСР,0)+1,2,,,"КЦСР")))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1049" s="88">
        <v>809</v>
      </c>
      <c r="C1049" s="8" t="s">
        <v>216</v>
      </c>
      <c r="D1049" s="8" t="s">
        <v>240</v>
      </c>
      <c r="E1049" s="88" t="s">
        <v>90</v>
      </c>
      <c r="F1049" s="88"/>
      <c r="G1049" s="94">
        <f>G1050+G1056</f>
        <v>224</v>
      </c>
      <c r="H1049" s="94">
        <f>H1050+H1056</f>
        <v>0</v>
      </c>
      <c r="I1049" s="94">
        <f t="shared" si="170"/>
        <v>224</v>
      </c>
      <c r="J1049" s="94">
        <f>J1050+J1056</f>
        <v>0</v>
      </c>
      <c r="K1049" s="79">
        <f t="shared" si="167"/>
        <v>224</v>
      </c>
    </row>
    <row r="1050" spans="1:11" ht="49.5">
      <c r="A1050" s="41" t="str">
        <f ca="1">IF(ISERROR(MATCH(E1050,Код_КЦСР,0)),"",INDIRECT(ADDRESS(MATCH(E1050,Код_КЦСР,0)+1,2,,,"КЦСР")))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1050" s="88">
        <v>809</v>
      </c>
      <c r="C1050" s="49" t="s">
        <v>216</v>
      </c>
      <c r="D1050" s="8" t="s">
        <v>240</v>
      </c>
      <c r="E1050" s="88" t="s">
        <v>94</v>
      </c>
      <c r="F1050" s="88"/>
      <c r="G1050" s="94">
        <f>G1051</f>
        <v>177</v>
      </c>
      <c r="H1050" s="94">
        <f>H1051</f>
        <v>0</v>
      </c>
      <c r="I1050" s="94">
        <f t="shared" si="170"/>
        <v>177</v>
      </c>
      <c r="J1050" s="94">
        <f>J1051</f>
        <v>0</v>
      </c>
      <c r="K1050" s="79">
        <f t="shared" si="167"/>
        <v>177</v>
      </c>
    </row>
    <row r="1051" spans="1:11" ht="33">
      <c r="A1051" s="41" t="str">
        <f ca="1">IF(ISERROR(MATCH(F1051,Код_КВР,0)),"",INDIRECT(ADDRESS(MATCH(F1051,Код_КВР,0)+1,2,,,"КВР")))</f>
        <v>Предоставление субсидий бюджетным, автономным учреждениям и иным некоммерческим организациям</v>
      </c>
      <c r="B1051" s="88">
        <v>809</v>
      </c>
      <c r="C1051" s="49" t="s">
        <v>216</v>
      </c>
      <c r="D1051" s="8" t="s">
        <v>240</v>
      </c>
      <c r="E1051" s="88" t="s">
        <v>94</v>
      </c>
      <c r="F1051" s="88">
        <v>600</v>
      </c>
      <c r="G1051" s="94">
        <f>G1052+G1054</f>
        <v>177</v>
      </c>
      <c r="H1051" s="94">
        <f>H1052+H1054</f>
        <v>0</v>
      </c>
      <c r="I1051" s="94">
        <f t="shared" si="170"/>
        <v>177</v>
      </c>
      <c r="J1051" s="94">
        <f>J1052+J1054</f>
        <v>0</v>
      </c>
      <c r="K1051" s="79">
        <f t="shared" si="167"/>
        <v>177</v>
      </c>
    </row>
    <row r="1052" spans="1:11" ht="12.75">
      <c r="A1052" s="41" t="str">
        <f ca="1">IF(ISERROR(MATCH(F1052,Код_КВР,0)),"",INDIRECT(ADDRESS(MATCH(F1052,Код_КВР,0)+1,2,,,"КВР")))</f>
        <v>Субсидии бюджетным учреждениям</v>
      </c>
      <c r="B1052" s="88">
        <v>809</v>
      </c>
      <c r="C1052" s="49" t="s">
        <v>216</v>
      </c>
      <c r="D1052" s="8" t="s">
        <v>240</v>
      </c>
      <c r="E1052" s="88" t="s">
        <v>94</v>
      </c>
      <c r="F1052" s="88">
        <v>610</v>
      </c>
      <c r="G1052" s="94">
        <f>G1053</f>
        <v>177</v>
      </c>
      <c r="H1052" s="94">
        <f>H1053</f>
        <v>0</v>
      </c>
      <c r="I1052" s="94">
        <f t="shared" si="170"/>
        <v>177</v>
      </c>
      <c r="J1052" s="94">
        <f>J1053</f>
        <v>0</v>
      </c>
      <c r="K1052" s="79">
        <f t="shared" si="167"/>
        <v>177</v>
      </c>
    </row>
    <row r="1053" spans="1:11" ht="12.75">
      <c r="A1053" s="41" t="str">
        <f ca="1">IF(ISERROR(MATCH(F1053,Код_КВР,0)),"",INDIRECT(ADDRESS(MATCH(F1053,Код_КВР,0)+1,2,,,"КВР")))</f>
        <v>Субсидии бюджетным учреждениям на иные цели</v>
      </c>
      <c r="B1053" s="88">
        <v>809</v>
      </c>
      <c r="C1053" s="49" t="s">
        <v>216</v>
      </c>
      <c r="D1053" s="8" t="s">
        <v>240</v>
      </c>
      <c r="E1053" s="88" t="s">
        <v>94</v>
      </c>
      <c r="F1053" s="88">
        <v>612</v>
      </c>
      <c r="G1053" s="94">
        <v>177</v>
      </c>
      <c r="H1053" s="94"/>
      <c r="I1053" s="94">
        <f t="shared" si="170"/>
        <v>177</v>
      </c>
      <c r="J1053" s="94"/>
      <c r="K1053" s="79">
        <f t="shared" si="167"/>
        <v>177</v>
      </c>
    </row>
    <row r="1054" spans="1:11" ht="12.75" hidden="1">
      <c r="A1054" s="41" t="str">
        <f ca="1">IF(ISERROR(MATCH(F1054,Код_КВР,0)),"",INDIRECT(ADDRESS(MATCH(F1054,Код_КВР,0)+1,2,,,"КВР")))</f>
        <v>Субсидии автономным учреждениям</v>
      </c>
      <c r="B1054" s="88">
        <v>809</v>
      </c>
      <c r="C1054" s="49" t="s">
        <v>216</v>
      </c>
      <c r="D1054" s="8" t="s">
        <v>240</v>
      </c>
      <c r="E1054" s="88" t="s">
        <v>94</v>
      </c>
      <c r="F1054" s="88">
        <v>620</v>
      </c>
      <c r="G1054" s="94">
        <f>G1055</f>
        <v>0</v>
      </c>
      <c r="H1054" s="94">
        <f>H1055</f>
        <v>0</v>
      </c>
      <c r="I1054" s="94">
        <f t="shared" si="170"/>
        <v>0</v>
      </c>
      <c r="J1054" s="94">
        <f>J1055</f>
        <v>0</v>
      </c>
      <c r="K1054" s="79">
        <f t="shared" si="167"/>
        <v>0</v>
      </c>
    </row>
    <row r="1055" spans="1:11" ht="12.75" hidden="1">
      <c r="A1055" s="41" t="str">
        <f ca="1">IF(ISERROR(MATCH(F1055,Код_КВР,0)),"",INDIRECT(ADDRESS(MATCH(F1055,Код_КВР,0)+1,2,,,"КВР")))</f>
        <v>Субсидии автономным учреждениям на иные цели</v>
      </c>
      <c r="B1055" s="88">
        <v>809</v>
      </c>
      <c r="C1055" s="49" t="s">
        <v>216</v>
      </c>
      <c r="D1055" s="8" t="s">
        <v>240</v>
      </c>
      <c r="E1055" s="88" t="s">
        <v>94</v>
      </c>
      <c r="F1055" s="88">
        <v>622</v>
      </c>
      <c r="G1055" s="94"/>
      <c r="H1055" s="94"/>
      <c r="I1055" s="94">
        <f t="shared" si="170"/>
        <v>0</v>
      </c>
      <c r="J1055" s="94"/>
      <c r="K1055" s="79">
        <f t="shared" si="167"/>
        <v>0</v>
      </c>
    </row>
    <row r="1056" spans="1:11" ht="12.75">
      <c r="A1056" s="41" t="str">
        <f ca="1">IF(ISERROR(MATCH(E1056,Код_КЦСР,0)),"",INDIRECT(ADDRESS(MATCH(E1056,Код_КЦСР,0)+1,2,,,"КЦСР")))</f>
        <v>Ремонт и оборудование эвакуационных путей  зданий</v>
      </c>
      <c r="B1056" s="88">
        <v>809</v>
      </c>
      <c r="C1056" s="49" t="s">
        <v>216</v>
      </c>
      <c r="D1056" s="8" t="s">
        <v>240</v>
      </c>
      <c r="E1056" s="88" t="s">
        <v>98</v>
      </c>
      <c r="F1056" s="88"/>
      <c r="G1056" s="94">
        <f>G1057</f>
        <v>47</v>
      </c>
      <c r="H1056" s="94">
        <f>H1057</f>
        <v>0</v>
      </c>
      <c r="I1056" s="94">
        <f t="shared" si="170"/>
        <v>47</v>
      </c>
      <c r="J1056" s="94">
        <f>J1057</f>
        <v>0</v>
      </c>
      <c r="K1056" s="79">
        <f t="shared" si="167"/>
        <v>47</v>
      </c>
    </row>
    <row r="1057" spans="1:11" ht="33">
      <c r="A1057" s="41" t="str">
        <f ca="1">IF(ISERROR(MATCH(F1057,Код_КВР,0)),"",INDIRECT(ADDRESS(MATCH(F1057,Код_КВР,0)+1,2,,,"КВР")))</f>
        <v>Предоставление субсидий бюджетным, автономным учреждениям и иным некоммерческим организациям</v>
      </c>
      <c r="B1057" s="88">
        <v>809</v>
      </c>
      <c r="C1057" s="49" t="s">
        <v>216</v>
      </c>
      <c r="D1057" s="8" t="s">
        <v>240</v>
      </c>
      <c r="E1057" s="88" t="s">
        <v>98</v>
      </c>
      <c r="F1057" s="88">
        <v>600</v>
      </c>
      <c r="G1057" s="94">
        <f>G1058+G1060</f>
        <v>47</v>
      </c>
      <c r="H1057" s="94">
        <f>H1058+H1060</f>
        <v>0</v>
      </c>
      <c r="I1057" s="94">
        <f t="shared" si="170"/>
        <v>47</v>
      </c>
      <c r="J1057" s="94">
        <f>J1058+J1060</f>
        <v>0</v>
      </c>
      <c r="K1057" s="79">
        <f t="shared" si="167"/>
        <v>47</v>
      </c>
    </row>
    <row r="1058" spans="1:11" ht="12.75">
      <c r="A1058" s="41" t="str">
        <f ca="1">IF(ISERROR(MATCH(F1058,Код_КВР,0)),"",INDIRECT(ADDRESS(MATCH(F1058,Код_КВР,0)+1,2,,,"КВР")))</f>
        <v>Субсидии бюджетным учреждениям</v>
      </c>
      <c r="B1058" s="88">
        <v>809</v>
      </c>
      <c r="C1058" s="49" t="s">
        <v>216</v>
      </c>
      <c r="D1058" s="8" t="s">
        <v>240</v>
      </c>
      <c r="E1058" s="88" t="s">
        <v>98</v>
      </c>
      <c r="F1058" s="88">
        <v>610</v>
      </c>
      <c r="G1058" s="94">
        <f>G1059</f>
        <v>47</v>
      </c>
      <c r="H1058" s="94">
        <f>H1059</f>
        <v>0</v>
      </c>
      <c r="I1058" s="94">
        <f t="shared" si="170"/>
        <v>47</v>
      </c>
      <c r="J1058" s="94">
        <f>J1059</f>
        <v>0</v>
      </c>
      <c r="K1058" s="79">
        <f t="shared" si="167"/>
        <v>47</v>
      </c>
    </row>
    <row r="1059" spans="1:11" ht="12.75">
      <c r="A1059" s="41" t="str">
        <f ca="1">IF(ISERROR(MATCH(F1059,Код_КВР,0)),"",INDIRECT(ADDRESS(MATCH(F1059,Код_КВР,0)+1,2,,,"КВР")))</f>
        <v>Субсидии бюджетным учреждениям на иные цели</v>
      </c>
      <c r="B1059" s="88">
        <v>809</v>
      </c>
      <c r="C1059" s="49" t="s">
        <v>216</v>
      </c>
      <c r="D1059" s="8" t="s">
        <v>240</v>
      </c>
      <c r="E1059" s="88" t="s">
        <v>98</v>
      </c>
      <c r="F1059" s="88">
        <v>612</v>
      </c>
      <c r="G1059" s="94">
        <v>47</v>
      </c>
      <c r="H1059" s="94"/>
      <c r="I1059" s="94">
        <f t="shared" si="170"/>
        <v>47</v>
      </c>
      <c r="J1059" s="94"/>
      <c r="K1059" s="79">
        <f t="shared" si="167"/>
        <v>47</v>
      </c>
    </row>
    <row r="1060" spans="1:11" ht="12.75" hidden="1">
      <c r="A1060" s="41" t="str">
        <f ca="1">IF(ISERROR(MATCH(F1060,Код_КВР,0)),"",INDIRECT(ADDRESS(MATCH(F1060,Код_КВР,0)+1,2,,,"КВР")))</f>
        <v>Субсидии автономным учреждениям</v>
      </c>
      <c r="B1060" s="88">
        <v>809</v>
      </c>
      <c r="C1060" s="49" t="s">
        <v>216</v>
      </c>
      <c r="D1060" s="8" t="s">
        <v>240</v>
      </c>
      <c r="E1060" s="88" t="s">
        <v>98</v>
      </c>
      <c r="F1060" s="88">
        <v>620</v>
      </c>
      <c r="G1060" s="94">
        <f>G1061</f>
        <v>0</v>
      </c>
      <c r="H1060" s="94">
        <f>H1061</f>
        <v>0</v>
      </c>
      <c r="I1060" s="94">
        <f t="shared" si="170"/>
        <v>0</v>
      </c>
      <c r="J1060" s="94">
        <f>J1061</f>
        <v>0</v>
      </c>
      <c r="K1060" s="79">
        <f t="shared" si="167"/>
        <v>0</v>
      </c>
    </row>
    <row r="1061" spans="1:11" ht="12.75" hidden="1">
      <c r="A1061" s="41" t="str">
        <f ca="1">IF(ISERROR(MATCH(F1061,Код_КВР,0)),"",INDIRECT(ADDRESS(MATCH(F1061,Код_КВР,0)+1,2,,,"КВР")))</f>
        <v>Субсидии автономным учреждениям на иные цели</v>
      </c>
      <c r="B1061" s="88">
        <v>809</v>
      </c>
      <c r="C1061" s="49" t="s">
        <v>216</v>
      </c>
      <c r="D1061" s="8" t="s">
        <v>240</v>
      </c>
      <c r="E1061" s="88" t="s">
        <v>98</v>
      </c>
      <c r="F1061" s="88">
        <v>622</v>
      </c>
      <c r="G1061" s="94"/>
      <c r="H1061" s="94"/>
      <c r="I1061" s="94">
        <f t="shared" si="170"/>
        <v>0</v>
      </c>
      <c r="J1061" s="94"/>
      <c r="K1061" s="79">
        <f t="shared" si="167"/>
        <v>0</v>
      </c>
    </row>
    <row r="1062" spans="1:11" ht="12.75">
      <c r="A1062" s="41" t="str">
        <f ca="1">IF(ISERROR(MATCH(C1062,Код_Раздел,0)),"",INDIRECT(ADDRESS(MATCH(C1062,Код_Раздел,0)+1,2,,,"Раздел")))</f>
        <v>Физическая культура и спорт</v>
      </c>
      <c r="B1062" s="88">
        <v>809</v>
      </c>
      <c r="C1062" s="8" t="s">
        <v>245</v>
      </c>
      <c r="D1062" s="8"/>
      <c r="E1062" s="88"/>
      <c r="F1062" s="88"/>
      <c r="G1062" s="94">
        <f>G1063+G1094+G1105</f>
        <v>215467.1</v>
      </c>
      <c r="H1062" s="94">
        <f>H1063+H1094+H1105</f>
        <v>-908.7999999999993</v>
      </c>
      <c r="I1062" s="94">
        <f t="shared" si="170"/>
        <v>214558.30000000002</v>
      </c>
      <c r="J1062" s="94">
        <f>J1063+J1094+J1105</f>
        <v>1509.9</v>
      </c>
      <c r="K1062" s="79">
        <f t="shared" si="167"/>
        <v>216068.2</v>
      </c>
    </row>
    <row r="1063" spans="1:11" ht="12.75">
      <c r="A1063" s="10" t="s">
        <v>207</v>
      </c>
      <c r="B1063" s="88">
        <v>809</v>
      </c>
      <c r="C1063" s="8" t="s">
        <v>245</v>
      </c>
      <c r="D1063" s="8" t="s">
        <v>234</v>
      </c>
      <c r="E1063" s="88"/>
      <c r="F1063" s="88"/>
      <c r="G1063" s="94">
        <f>G1064+G1089</f>
        <v>205283.9</v>
      </c>
      <c r="H1063" s="94">
        <f>H1064+H1089</f>
        <v>-908.7999999999993</v>
      </c>
      <c r="I1063" s="94">
        <f t="shared" si="170"/>
        <v>204375.1</v>
      </c>
      <c r="J1063" s="94">
        <f>J1064+J1089</f>
        <v>-205</v>
      </c>
      <c r="K1063" s="79">
        <f t="shared" si="167"/>
        <v>204170.1</v>
      </c>
    </row>
    <row r="1064" spans="1:11" ht="33">
      <c r="A1064" s="41" t="str">
        <f ca="1">IF(ISERROR(MATCH(E1064,Код_КЦСР,0)),"",INDIRECT(ADDRESS(MATCH(E1064,Код_КЦСР,0)+1,2,,,"КЦСР")))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064" s="88">
        <v>809</v>
      </c>
      <c r="C1064" s="8" t="s">
        <v>245</v>
      </c>
      <c r="D1064" s="8" t="s">
        <v>234</v>
      </c>
      <c r="E1064" s="88" t="s">
        <v>552</v>
      </c>
      <c r="F1064" s="88"/>
      <c r="G1064" s="94">
        <f>G1065+G1069+G1075+G1084</f>
        <v>205283.9</v>
      </c>
      <c r="H1064" s="94">
        <f>H1065+H1069+H1075+H1084</f>
        <v>-908.7999999999993</v>
      </c>
      <c r="I1064" s="94">
        <f t="shared" si="170"/>
        <v>204375.1</v>
      </c>
      <c r="J1064" s="94">
        <f>J1065+J1069+J1075+J1084</f>
        <v>-205</v>
      </c>
      <c r="K1064" s="79">
        <f t="shared" si="167"/>
        <v>204170.1</v>
      </c>
    </row>
    <row r="1065" spans="1:11" ht="12.75">
      <c r="A1065" s="41" t="str">
        <f ca="1">IF(ISERROR(MATCH(E1065,Код_КЦСР,0)),"",INDIRECT(ADDRESS(MATCH(E1065,Код_КЦСР,0)+1,2,,,"КЦСР")))</f>
        <v>Обеспечение доступа к спортивным объектам</v>
      </c>
      <c r="B1065" s="88">
        <v>809</v>
      </c>
      <c r="C1065" s="8" t="s">
        <v>245</v>
      </c>
      <c r="D1065" s="8" t="s">
        <v>234</v>
      </c>
      <c r="E1065" s="88" t="s">
        <v>554</v>
      </c>
      <c r="F1065" s="88"/>
      <c r="G1065" s="94">
        <f aca="true" t="shared" si="171" ref="G1065:J1067">G1066</f>
        <v>176820.9</v>
      </c>
      <c r="H1065" s="94">
        <f t="shared" si="171"/>
        <v>-10908.8</v>
      </c>
      <c r="I1065" s="94">
        <f t="shared" si="170"/>
        <v>165912.1</v>
      </c>
      <c r="J1065" s="94">
        <f t="shared" si="171"/>
        <v>0</v>
      </c>
      <c r="K1065" s="79">
        <f t="shared" si="167"/>
        <v>165912.1</v>
      </c>
    </row>
    <row r="1066" spans="1:11" ht="33">
      <c r="A1066" s="41" t="str">
        <f ca="1">IF(ISERROR(MATCH(F1066,Код_КВР,0)),"",INDIRECT(ADDRESS(MATCH(F1066,Код_КВР,0)+1,2,,,"КВР")))</f>
        <v>Предоставление субсидий бюджетным, автономным учреждениям и иным некоммерческим организациям</v>
      </c>
      <c r="B1066" s="88">
        <v>809</v>
      </c>
      <c r="C1066" s="49" t="s">
        <v>245</v>
      </c>
      <c r="D1066" s="8" t="s">
        <v>234</v>
      </c>
      <c r="E1066" s="88" t="s">
        <v>554</v>
      </c>
      <c r="F1066" s="88">
        <v>600</v>
      </c>
      <c r="G1066" s="94">
        <f t="shared" si="171"/>
        <v>176820.9</v>
      </c>
      <c r="H1066" s="94">
        <f t="shared" si="171"/>
        <v>-10908.8</v>
      </c>
      <c r="I1066" s="94">
        <f t="shared" si="170"/>
        <v>165912.1</v>
      </c>
      <c r="J1066" s="94">
        <f t="shared" si="171"/>
        <v>0</v>
      </c>
      <c r="K1066" s="79">
        <f t="shared" si="167"/>
        <v>165912.1</v>
      </c>
    </row>
    <row r="1067" spans="1:11" ht="12.75">
      <c r="A1067" s="41" t="str">
        <f ca="1">IF(ISERROR(MATCH(F1067,Код_КВР,0)),"",INDIRECT(ADDRESS(MATCH(F1067,Код_КВР,0)+1,2,,,"КВР")))</f>
        <v>Субсидии автономным учреждениям</v>
      </c>
      <c r="B1067" s="88">
        <v>809</v>
      </c>
      <c r="C1067" s="49" t="s">
        <v>245</v>
      </c>
      <c r="D1067" s="8" t="s">
        <v>234</v>
      </c>
      <c r="E1067" s="88" t="s">
        <v>554</v>
      </c>
      <c r="F1067" s="88">
        <v>620</v>
      </c>
      <c r="G1067" s="94">
        <f t="shared" si="171"/>
        <v>176820.9</v>
      </c>
      <c r="H1067" s="94">
        <f t="shared" si="171"/>
        <v>-10908.8</v>
      </c>
      <c r="I1067" s="94">
        <f t="shared" si="170"/>
        <v>165912.1</v>
      </c>
      <c r="J1067" s="94">
        <f t="shared" si="171"/>
        <v>0</v>
      </c>
      <c r="K1067" s="79">
        <f t="shared" si="167"/>
        <v>165912.1</v>
      </c>
    </row>
    <row r="1068" spans="1:11" ht="49.5">
      <c r="A1068" s="41" t="str">
        <f ca="1">IF(ISERROR(MATCH(F1068,Код_КВР,0)),"",INDIRECT(ADDRESS(MATCH(F1068,Код_КВР,0)+1,2,,,"КВР")))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068" s="88">
        <v>809</v>
      </c>
      <c r="C1068" s="49" t="s">
        <v>245</v>
      </c>
      <c r="D1068" s="8" t="s">
        <v>234</v>
      </c>
      <c r="E1068" s="88" t="s">
        <v>554</v>
      </c>
      <c r="F1068" s="88">
        <v>621</v>
      </c>
      <c r="G1068" s="94">
        <v>176820.9</v>
      </c>
      <c r="H1068" s="94">
        <v>-10908.8</v>
      </c>
      <c r="I1068" s="94">
        <f t="shared" si="170"/>
        <v>165912.1</v>
      </c>
      <c r="J1068" s="94"/>
      <c r="K1068" s="79">
        <f t="shared" si="167"/>
        <v>165912.1</v>
      </c>
    </row>
    <row r="1069" spans="1:11" ht="33">
      <c r="A1069" s="41" t="str">
        <f ca="1">IF(ISERROR(MATCH(E1069,Код_КЦСР,0)),"",INDIRECT(ADDRESS(MATCH(E1069,Код_КЦСР,0)+1,2,,,"КЦСР")))</f>
        <v>Обеспечение участия в физкультурных и спортивных мероприятиях различного уровня (региональных и выше)</v>
      </c>
      <c r="B1069" s="88">
        <v>809</v>
      </c>
      <c r="C1069" s="8" t="s">
        <v>245</v>
      </c>
      <c r="D1069" s="8" t="s">
        <v>234</v>
      </c>
      <c r="E1069" s="88" t="s">
        <v>556</v>
      </c>
      <c r="F1069" s="88"/>
      <c r="G1069" s="94">
        <f>G1070</f>
        <v>18569.3</v>
      </c>
      <c r="H1069" s="94">
        <f>H1070</f>
        <v>0</v>
      </c>
      <c r="I1069" s="94">
        <f t="shared" si="170"/>
        <v>18569.3</v>
      </c>
      <c r="J1069" s="94">
        <f>J1070</f>
        <v>0</v>
      </c>
      <c r="K1069" s="79">
        <f t="shared" si="167"/>
        <v>18569.3</v>
      </c>
    </row>
    <row r="1070" spans="1:11" ht="33">
      <c r="A1070" s="41" t="str">
        <f ca="1">IF(ISERROR(MATCH(F1070,Код_КВР,0)),"",INDIRECT(ADDRESS(MATCH(F1070,Код_КВР,0)+1,2,,,"КВР")))</f>
        <v>Предоставление субсидий бюджетным, автономным учреждениям и иным некоммерческим организациям</v>
      </c>
      <c r="B1070" s="88">
        <v>809</v>
      </c>
      <c r="C1070" s="8" t="s">
        <v>245</v>
      </c>
      <c r="D1070" s="8" t="s">
        <v>234</v>
      </c>
      <c r="E1070" s="88" t="s">
        <v>556</v>
      </c>
      <c r="F1070" s="88">
        <v>600</v>
      </c>
      <c r="G1070" s="94">
        <f>G1071+G1073</f>
        <v>18569.3</v>
      </c>
      <c r="H1070" s="94">
        <f>H1071+H1073</f>
        <v>0</v>
      </c>
      <c r="I1070" s="94">
        <f t="shared" si="170"/>
        <v>18569.3</v>
      </c>
      <c r="J1070" s="94">
        <f>J1071+J1073</f>
        <v>0</v>
      </c>
      <c r="K1070" s="79">
        <f t="shared" si="167"/>
        <v>18569.3</v>
      </c>
    </row>
    <row r="1071" spans="1:11" ht="12.75">
      <c r="A1071" s="41" t="str">
        <f ca="1">IF(ISERROR(MATCH(F1071,Код_КВР,0)),"",INDIRECT(ADDRESS(MATCH(F1071,Код_КВР,0)+1,2,,,"КВР")))</f>
        <v>Субсидии бюджетным учреждениям</v>
      </c>
      <c r="B1071" s="88">
        <v>809</v>
      </c>
      <c r="C1071" s="8" t="s">
        <v>245</v>
      </c>
      <c r="D1071" s="8" t="s">
        <v>234</v>
      </c>
      <c r="E1071" s="88" t="s">
        <v>556</v>
      </c>
      <c r="F1071" s="88">
        <v>610</v>
      </c>
      <c r="G1071" s="94">
        <f>G1072</f>
        <v>15637.3</v>
      </c>
      <c r="H1071" s="94">
        <f>H1072</f>
        <v>0</v>
      </c>
      <c r="I1071" s="94">
        <f t="shared" si="170"/>
        <v>15637.3</v>
      </c>
      <c r="J1071" s="94">
        <f>J1072</f>
        <v>0</v>
      </c>
      <c r="K1071" s="79">
        <f t="shared" si="167"/>
        <v>15637.3</v>
      </c>
    </row>
    <row r="1072" spans="1:11" ht="49.5">
      <c r="A1072" s="41" t="str">
        <f ca="1">IF(ISERROR(MATCH(F1072,Код_КВР,0)),"",INDIRECT(ADDRESS(MATCH(F1072,Код_КВР,0)+1,2,,,"КВР")))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72" s="88">
        <v>809</v>
      </c>
      <c r="C1072" s="8" t="s">
        <v>245</v>
      </c>
      <c r="D1072" s="8" t="s">
        <v>234</v>
      </c>
      <c r="E1072" s="88" t="s">
        <v>556</v>
      </c>
      <c r="F1072" s="88">
        <v>611</v>
      </c>
      <c r="G1072" s="94">
        <v>15637.3</v>
      </c>
      <c r="H1072" s="94"/>
      <c r="I1072" s="94">
        <f t="shared" si="170"/>
        <v>15637.3</v>
      </c>
      <c r="J1072" s="94"/>
      <c r="K1072" s="79">
        <f t="shared" si="167"/>
        <v>15637.3</v>
      </c>
    </row>
    <row r="1073" spans="1:11" ht="12.75">
      <c r="A1073" s="41" t="str">
        <f ca="1">IF(ISERROR(MATCH(F1073,Код_КВР,0)),"",INDIRECT(ADDRESS(MATCH(F1073,Код_КВР,0)+1,2,,,"КВР")))</f>
        <v>Субсидии автономным учреждениям</v>
      </c>
      <c r="B1073" s="88">
        <v>809</v>
      </c>
      <c r="C1073" s="8" t="s">
        <v>245</v>
      </c>
      <c r="D1073" s="8" t="s">
        <v>234</v>
      </c>
      <c r="E1073" s="88" t="s">
        <v>556</v>
      </c>
      <c r="F1073" s="88">
        <v>620</v>
      </c>
      <c r="G1073" s="94">
        <f>G1074</f>
        <v>2932</v>
      </c>
      <c r="H1073" s="94">
        <f>H1074</f>
        <v>0</v>
      </c>
      <c r="I1073" s="94">
        <f t="shared" si="170"/>
        <v>2932</v>
      </c>
      <c r="J1073" s="94">
        <f>J1074</f>
        <v>0</v>
      </c>
      <c r="K1073" s="79">
        <f t="shared" si="167"/>
        <v>2932</v>
      </c>
    </row>
    <row r="1074" spans="1:11" ht="49.5">
      <c r="A1074" s="41" t="str">
        <f ca="1">IF(ISERROR(MATCH(F1074,Код_КВР,0)),"",INDIRECT(ADDRESS(MATCH(F1074,Код_КВР,0)+1,2,,,"КВР")))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074" s="88">
        <v>809</v>
      </c>
      <c r="C1074" s="8" t="s">
        <v>245</v>
      </c>
      <c r="D1074" s="8" t="s">
        <v>234</v>
      </c>
      <c r="E1074" s="88" t="s">
        <v>556</v>
      </c>
      <c r="F1074" s="88">
        <v>621</v>
      </c>
      <c r="G1074" s="94">
        <v>2932</v>
      </c>
      <c r="H1074" s="94"/>
      <c r="I1074" s="94">
        <f t="shared" si="170"/>
        <v>2932</v>
      </c>
      <c r="J1074" s="94"/>
      <c r="K1074" s="79">
        <f t="shared" si="167"/>
        <v>2932</v>
      </c>
    </row>
    <row r="1075" spans="1:11" ht="12.75">
      <c r="A1075" s="41" t="str">
        <f ca="1">IF(ISERROR(MATCH(E1075,Код_КЦСР,0)),"",INDIRECT(ADDRESS(MATCH(E1075,Код_КЦСР,0)+1,2,,,"КЦСР")))</f>
        <v>Популяризация физической культуры и спорта</v>
      </c>
      <c r="B1075" s="88">
        <v>809</v>
      </c>
      <c r="C1075" s="8" t="s">
        <v>245</v>
      </c>
      <c r="D1075" s="8" t="s">
        <v>234</v>
      </c>
      <c r="E1075" s="88" t="s">
        <v>562</v>
      </c>
      <c r="F1075" s="88"/>
      <c r="G1075" s="94">
        <f>G1076+G1079</f>
        <v>4638.1</v>
      </c>
      <c r="H1075" s="94">
        <f>H1076+H1079</f>
        <v>0</v>
      </c>
      <c r="I1075" s="94">
        <f t="shared" si="170"/>
        <v>4638.1</v>
      </c>
      <c r="J1075" s="94">
        <f>J1076+J1079</f>
        <v>0</v>
      </c>
      <c r="K1075" s="79">
        <f t="shared" si="167"/>
        <v>4638.1</v>
      </c>
    </row>
    <row r="1076" spans="1:11" ht="12.75">
      <c r="A1076" s="41" t="str">
        <f aca="true" t="shared" si="172" ref="A1076:A1083">IF(ISERROR(MATCH(F1076,Код_КВР,0)),"",INDIRECT(ADDRESS(MATCH(F1076,Код_КВР,0)+1,2,,,"КВР")))</f>
        <v>Закупка товаров, работ и услуг для муниципальных нужд</v>
      </c>
      <c r="B1076" s="88">
        <v>809</v>
      </c>
      <c r="C1076" s="8" t="s">
        <v>245</v>
      </c>
      <c r="D1076" s="8" t="s">
        <v>234</v>
      </c>
      <c r="E1076" s="88" t="s">
        <v>562</v>
      </c>
      <c r="F1076" s="88">
        <v>200</v>
      </c>
      <c r="G1076" s="94">
        <f>G1077</f>
        <v>622.8</v>
      </c>
      <c r="H1076" s="94">
        <f>H1077</f>
        <v>0</v>
      </c>
      <c r="I1076" s="94">
        <f t="shared" si="170"/>
        <v>622.8</v>
      </c>
      <c r="J1076" s="94">
        <f>J1077</f>
        <v>0</v>
      </c>
      <c r="K1076" s="79">
        <f t="shared" si="167"/>
        <v>622.8</v>
      </c>
    </row>
    <row r="1077" spans="1:11" ht="33">
      <c r="A1077" s="41" t="str">
        <f ca="1" t="shared" si="172"/>
        <v>Иные закупки товаров, работ и услуг для обеспечения муниципальных нужд</v>
      </c>
      <c r="B1077" s="88">
        <v>809</v>
      </c>
      <c r="C1077" s="8" t="s">
        <v>245</v>
      </c>
      <c r="D1077" s="8" t="s">
        <v>234</v>
      </c>
      <c r="E1077" s="88" t="s">
        <v>562</v>
      </c>
      <c r="F1077" s="88">
        <v>240</v>
      </c>
      <c r="G1077" s="94">
        <f>G1078</f>
        <v>622.8</v>
      </c>
      <c r="H1077" s="94">
        <f>H1078</f>
        <v>0</v>
      </c>
      <c r="I1077" s="94">
        <f t="shared" si="170"/>
        <v>622.8</v>
      </c>
      <c r="J1077" s="94">
        <f>J1078</f>
        <v>0</v>
      </c>
      <c r="K1077" s="79">
        <f t="shared" si="167"/>
        <v>622.8</v>
      </c>
    </row>
    <row r="1078" spans="1:11" ht="33">
      <c r="A1078" s="41" t="str">
        <f ca="1" t="shared" si="172"/>
        <v xml:space="preserve">Прочая закупка товаров, работ и услуг для обеспечения муниципальных нужд         </v>
      </c>
      <c r="B1078" s="88">
        <v>809</v>
      </c>
      <c r="C1078" s="8" t="s">
        <v>245</v>
      </c>
      <c r="D1078" s="8" t="s">
        <v>234</v>
      </c>
      <c r="E1078" s="88" t="s">
        <v>562</v>
      </c>
      <c r="F1078" s="88">
        <v>244</v>
      </c>
      <c r="G1078" s="94">
        <v>622.8</v>
      </c>
      <c r="H1078" s="94"/>
      <c r="I1078" s="94">
        <f t="shared" si="170"/>
        <v>622.8</v>
      </c>
      <c r="J1078" s="94"/>
      <c r="K1078" s="79">
        <f t="shared" si="167"/>
        <v>622.8</v>
      </c>
    </row>
    <row r="1079" spans="1:11" ht="33">
      <c r="A1079" s="41" t="str">
        <f ca="1" t="shared" si="172"/>
        <v>Предоставление субсидий бюджетным, автономным учреждениям и иным некоммерческим организациям</v>
      </c>
      <c r="B1079" s="88">
        <v>809</v>
      </c>
      <c r="C1079" s="8" t="s">
        <v>245</v>
      </c>
      <c r="D1079" s="8" t="s">
        <v>234</v>
      </c>
      <c r="E1079" s="88" t="s">
        <v>562</v>
      </c>
      <c r="F1079" s="88">
        <v>600</v>
      </c>
      <c r="G1079" s="94">
        <f>G1080+G1082</f>
        <v>4015.3</v>
      </c>
      <c r="H1079" s="94">
        <f>H1080+H1082</f>
        <v>0</v>
      </c>
      <c r="I1079" s="94">
        <f t="shared" si="170"/>
        <v>4015.3</v>
      </c>
      <c r="J1079" s="94">
        <f>J1080+J1082</f>
        <v>0</v>
      </c>
      <c r="K1079" s="79">
        <f t="shared" si="167"/>
        <v>4015.3</v>
      </c>
    </row>
    <row r="1080" spans="1:11" ht="12.75">
      <c r="A1080" s="41" t="str">
        <f ca="1" t="shared" si="172"/>
        <v>Субсидии бюджетным учреждениям</v>
      </c>
      <c r="B1080" s="88">
        <v>809</v>
      </c>
      <c r="C1080" s="8" t="s">
        <v>245</v>
      </c>
      <c r="D1080" s="8" t="s">
        <v>234</v>
      </c>
      <c r="E1080" s="88" t="s">
        <v>562</v>
      </c>
      <c r="F1080" s="88">
        <v>610</v>
      </c>
      <c r="G1080" s="94">
        <f>G1081</f>
        <v>2939.9</v>
      </c>
      <c r="H1080" s="94">
        <f>H1081</f>
        <v>0</v>
      </c>
      <c r="I1080" s="94">
        <f t="shared" si="170"/>
        <v>2939.9</v>
      </c>
      <c r="J1080" s="94">
        <f>J1081</f>
        <v>0</v>
      </c>
      <c r="K1080" s="79">
        <f t="shared" si="167"/>
        <v>2939.9</v>
      </c>
    </row>
    <row r="1081" spans="1:11" ht="49.5">
      <c r="A1081" s="41" t="str">
        <f ca="1" t="shared" si="172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81" s="88">
        <v>809</v>
      </c>
      <c r="C1081" s="8" t="s">
        <v>245</v>
      </c>
      <c r="D1081" s="8" t="s">
        <v>234</v>
      </c>
      <c r="E1081" s="88" t="s">
        <v>562</v>
      </c>
      <c r="F1081" s="88">
        <v>611</v>
      </c>
      <c r="G1081" s="94">
        <v>2939.9</v>
      </c>
      <c r="H1081" s="94"/>
      <c r="I1081" s="94">
        <f t="shared" si="170"/>
        <v>2939.9</v>
      </c>
      <c r="J1081" s="94"/>
      <c r="K1081" s="79">
        <f t="shared" si="167"/>
        <v>2939.9</v>
      </c>
    </row>
    <row r="1082" spans="1:11" ht="12.75">
      <c r="A1082" s="41" t="str">
        <f ca="1" t="shared" si="172"/>
        <v>Субсидии автономным учреждениям</v>
      </c>
      <c r="B1082" s="88">
        <v>809</v>
      </c>
      <c r="C1082" s="8" t="s">
        <v>245</v>
      </c>
      <c r="D1082" s="8" t="s">
        <v>234</v>
      </c>
      <c r="E1082" s="88" t="s">
        <v>562</v>
      </c>
      <c r="F1082" s="88">
        <v>620</v>
      </c>
      <c r="G1082" s="94">
        <f>G1083</f>
        <v>1075.4</v>
      </c>
      <c r="H1082" s="94">
        <f>H1083</f>
        <v>0</v>
      </c>
      <c r="I1082" s="94">
        <f t="shared" si="170"/>
        <v>1075.4</v>
      </c>
      <c r="J1082" s="94">
        <f>J1083</f>
        <v>0</v>
      </c>
      <c r="K1082" s="79">
        <f t="shared" si="167"/>
        <v>1075.4</v>
      </c>
    </row>
    <row r="1083" spans="1:11" ht="49.5">
      <c r="A1083" s="41" t="str">
        <f ca="1" t="shared" si="172"/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083" s="88">
        <v>809</v>
      </c>
      <c r="C1083" s="8" t="s">
        <v>245</v>
      </c>
      <c r="D1083" s="8" t="s">
        <v>234</v>
      </c>
      <c r="E1083" s="88" t="s">
        <v>562</v>
      </c>
      <c r="F1083" s="88">
        <v>621</v>
      </c>
      <c r="G1083" s="94">
        <v>1075.4</v>
      </c>
      <c r="H1083" s="94"/>
      <c r="I1083" s="94">
        <f t="shared" si="170"/>
        <v>1075.4</v>
      </c>
      <c r="J1083" s="94"/>
      <c r="K1083" s="79">
        <f t="shared" si="167"/>
        <v>1075.4</v>
      </c>
    </row>
    <row r="1084" spans="1:11" ht="12.75">
      <c r="A1084" s="41" t="str">
        <f ca="1">IF(ISERROR(MATCH(E1084,Код_КЦСР,0)),"",INDIRECT(ADDRESS(MATCH(E1084,Код_КЦСР,0)+1,2,,,"КЦСР")))</f>
        <v>Спортивный город</v>
      </c>
      <c r="B1084" s="88">
        <v>809</v>
      </c>
      <c r="C1084" s="8" t="s">
        <v>245</v>
      </c>
      <c r="D1084" s="8" t="s">
        <v>234</v>
      </c>
      <c r="E1084" s="88" t="s">
        <v>564</v>
      </c>
      <c r="F1084" s="88"/>
      <c r="G1084" s="94">
        <f>G1085</f>
        <v>5255.6</v>
      </c>
      <c r="H1084" s="94">
        <f>H1085</f>
        <v>10000</v>
      </c>
      <c r="I1084" s="94">
        <f t="shared" si="170"/>
        <v>15255.6</v>
      </c>
      <c r="J1084" s="94">
        <f>J1085</f>
        <v>-205</v>
      </c>
      <c r="K1084" s="79">
        <f t="shared" si="167"/>
        <v>15050.6</v>
      </c>
    </row>
    <row r="1085" spans="1:11" ht="33">
      <c r="A1085" s="41" t="str">
        <f ca="1">IF(ISERROR(MATCH(F1085,Код_КВР,0)),"",INDIRECT(ADDRESS(MATCH(F1085,Код_КВР,0)+1,2,,,"КВР")))</f>
        <v>Предоставление субсидий бюджетным, автономным учреждениям и иным некоммерческим организациям</v>
      </c>
      <c r="B1085" s="88">
        <v>809</v>
      </c>
      <c r="C1085" s="8" t="s">
        <v>245</v>
      </c>
      <c r="D1085" s="8" t="s">
        <v>234</v>
      </c>
      <c r="E1085" s="88" t="s">
        <v>564</v>
      </c>
      <c r="F1085" s="88">
        <v>600</v>
      </c>
      <c r="G1085" s="94">
        <f>G1086+G1088</f>
        <v>5255.6</v>
      </c>
      <c r="H1085" s="94">
        <f>H1086+H1088</f>
        <v>10000</v>
      </c>
      <c r="I1085" s="94">
        <f t="shared" si="170"/>
        <v>15255.6</v>
      </c>
      <c r="J1085" s="94">
        <f>J1086+J1088</f>
        <v>-205</v>
      </c>
      <c r="K1085" s="79">
        <f aca="true" t="shared" si="173" ref="K1085:K1155">I1085+J1085</f>
        <v>15050.6</v>
      </c>
    </row>
    <row r="1086" spans="1:11" ht="12.75">
      <c r="A1086" s="41" t="str">
        <f ca="1">IF(ISERROR(MATCH(F1086,Код_КВР,0)),"",INDIRECT(ADDRESS(MATCH(F1086,Код_КВР,0)+1,2,,,"КВР")))</f>
        <v>Субсидии автономным учреждениям</v>
      </c>
      <c r="B1086" s="88">
        <v>809</v>
      </c>
      <c r="C1086" s="8" t="s">
        <v>245</v>
      </c>
      <c r="D1086" s="8" t="s">
        <v>234</v>
      </c>
      <c r="E1086" s="88" t="s">
        <v>564</v>
      </c>
      <c r="F1086" s="88">
        <v>620</v>
      </c>
      <c r="G1086" s="94">
        <f>G1087</f>
        <v>5005.6</v>
      </c>
      <c r="H1086" s="94">
        <f>H1087</f>
        <v>0</v>
      </c>
      <c r="I1086" s="94">
        <f t="shared" si="170"/>
        <v>5005.6</v>
      </c>
      <c r="J1086" s="94">
        <f>J1087</f>
        <v>-255</v>
      </c>
      <c r="K1086" s="79">
        <f t="shared" si="173"/>
        <v>4750.6</v>
      </c>
    </row>
    <row r="1087" spans="1:11" ht="12.75">
      <c r="A1087" s="41" t="str">
        <f ca="1">IF(ISERROR(MATCH(F1087,Код_КВР,0)),"",INDIRECT(ADDRESS(MATCH(F1087,Код_КВР,0)+1,2,,,"КВР")))</f>
        <v>Субсидии автономным учреждениям на иные цели</v>
      </c>
      <c r="B1087" s="88">
        <v>809</v>
      </c>
      <c r="C1087" s="8" t="s">
        <v>245</v>
      </c>
      <c r="D1087" s="8" t="s">
        <v>234</v>
      </c>
      <c r="E1087" s="88" t="s">
        <v>564</v>
      </c>
      <c r="F1087" s="88">
        <v>622</v>
      </c>
      <c r="G1087" s="94">
        <v>5005.6</v>
      </c>
      <c r="H1087" s="94"/>
      <c r="I1087" s="94">
        <f t="shared" si="170"/>
        <v>5005.6</v>
      </c>
      <c r="J1087" s="94">
        <v>-255</v>
      </c>
      <c r="K1087" s="79">
        <f t="shared" si="173"/>
        <v>4750.6</v>
      </c>
    </row>
    <row r="1088" spans="1:11" ht="33">
      <c r="A1088" s="41" t="str">
        <f ca="1">IF(ISERROR(MATCH(F1088,Код_КВР,0)),"",INDIRECT(ADDRESS(MATCH(F1088,Код_КВР,0)+1,2,,,"КВР")))</f>
        <v>Субсидии некоммерческим организациям (за исключением государственных (муниципальных) учреждений)</v>
      </c>
      <c r="B1088" s="88">
        <v>809</v>
      </c>
      <c r="C1088" s="8" t="s">
        <v>245</v>
      </c>
      <c r="D1088" s="8" t="s">
        <v>234</v>
      </c>
      <c r="E1088" s="88" t="s">
        <v>564</v>
      </c>
      <c r="F1088" s="88">
        <v>630</v>
      </c>
      <c r="G1088" s="94">
        <v>250</v>
      </c>
      <c r="H1088" s="94">
        <v>10000</v>
      </c>
      <c r="I1088" s="94">
        <f t="shared" si="170"/>
        <v>10250</v>
      </c>
      <c r="J1088" s="94">
        <v>50</v>
      </c>
      <c r="K1088" s="79">
        <f t="shared" si="173"/>
        <v>10300</v>
      </c>
    </row>
    <row r="1089" spans="1:11" ht="12.75" hidden="1">
      <c r="A1089" s="41" t="str">
        <f ca="1">IF(ISERROR(MATCH(E1089,Код_КЦСР,0)),"",INDIRECT(ADDRESS(MATCH(E1089,Код_КЦСР,0)+1,2,,,"КЦСР")))</f>
        <v>Муниципальная программа «Здоровый город» на 2014-2022 годы</v>
      </c>
      <c r="B1089" s="88">
        <v>809</v>
      </c>
      <c r="C1089" s="8" t="s">
        <v>245</v>
      </c>
      <c r="D1089" s="8" t="s">
        <v>234</v>
      </c>
      <c r="E1089" s="88" t="s">
        <v>605</v>
      </c>
      <c r="F1089" s="88"/>
      <c r="G1089" s="94">
        <f aca="true" t="shared" si="174" ref="G1089:J1092">G1090</f>
        <v>0</v>
      </c>
      <c r="H1089" s="94">
        <f t="shared" si="174"/>
        <v>0</v>
      </c>
      <c r="I1089" s="94">
        <f t="shared" si="170"/>
        <v>0</v>
      </c>
      <c r="J1089" s="94">
        <f t="shared" si="174"/>
        <v>0</v>
      </c>
      <c r="K1089" s="79">
        <f t="shared" si="173"/>
        <v>0</v>
      </c>
    </row>
    <row r="1090" spans="1:11" ht="12.75" hidden="1">
      <c r="A1090" s="41" t="str">
        <f ca="1">IF(ISERROR(MATCH(E1090,Код_КЦСР,0)),"",INDIRECT(ADDRESS(MATCH(E1090,Код_КЦСР,0)+1,2,,,"КЦСР")))</f>
        <v>Сохранение и укрепление здоровья детей и подростков</v>
      </c>
      <c r="B1090" s="88">
        <v>809</v>
      </c>
      <c r="C1090" s="8" t="s">
        <v>245</v>
      </c>
      <c r="D1090" s="8" t="s">
        <v>234</v>
      </c>
      <c r="E1090" s="88" t="s">
        <v>608</v>
      </c>
      <c r="F1090" s="88"/>
      <c r="G1090" s="94">
        <f t="shared" si="174"/>
        <v>0</v>
      </c>
      <c r="H1090" s="94">
        <f t="shared" si="174"/>
        <v>0</v>
      </c>
      <c r="I1090" s="94">
        <f t="shared" si="170"/>
        <v>0</v>
      </c>
      <c r="J1090" s="94">
        <f t="shared" si="174"/>
        <v>0</v>
      </c>
      <c r="K1090" s="79">
        <f t="shared" si="173"/>
        <v>0</v>
      </c>
    </row>
    <row r="1091" spans="1:11" ht="33" hidden="1">
      <c r="A1091" s="41" t="str">
        <f ca="1">IF(ISERROR(MATCH(F1091,Код_КВР,0)),"",INDIRECT(ADDRESS(MATCH(F1091,Код_КВР,0)+1,2,,,"КВР")))</f>
        <v>Предоставление субсидий бюджетным, автономным учреждениям и иным некоммерческим организациям</v>
      </c>
      <c r="B1091" s="88">
        <v>809</v>
      </c>
      <c r="C1091" s="8" t="s">
        <v>245</v>
      </c>
      <c r="D1091" s="8" t="s">
        <v>234</v>
      </c>
      <c r="E1091" s="88" t="s">
        <v>608</v>
      </c>
      <c r="F1091" s="88">
        <v>600</v>
      </c>
      <c r="G1091" s="94">
        <f t="shared" si="174"/>
        <v>0</v>
      </c>
      <c r="H1091" s="94">
        <f t="shared" si="174"/>
        <v>0</v>
      </c>
      <c r="I1091" s="94">
        <f t="shared" si="170"/>
        <v>0</v>
      </c>
      <c r="J1091" s="94">
        <f t="shared" si="174"/>
        <v>0</v>
      </c>
      <c r="K1091" s="79">
        <f t="shared" si="173"/>
        <v>0</v>
      </c>
    </row>
    <row r="1092" spans="1:11" ht="12.75" hidden="1">
      <c r="A1092" s="41" t="str">
        <f ca="1">IF(ISERROR(MATCH(F1092,Код_КВР,0)),"",INDIRECT(ADDRESS(MATCH(F1092,Код_КВР,0)+1,2,,,"КВР")))</f>
        <v>Субсидии автономным учреждениям</v>
      </c>
      <c r="B1092" s="88">
        <v>809</v>
      </c>
      <c r="C1092" s="8" t="s">
        <v>245</v>
      </c>
      <c r="D1092" s="8" t="s">
        <v>234</v>
      </c>
      <c r="E1092" s="88" t="s">
        <v>608</v>
      </c>
      <c r="F1092" s="88">
        <v>620</v>
      </c>
      <c r="G1092" s="94">
        <f t="shared" si="174"/>
        <v>0</v>
      </c>
      <c r="H1092" s="94">
        <f t="shared" si="174"/>
        <v>0</v>
      </c>
      <c r="I1092" s="94">
        <f t="shared" si="170"/>
        <v>0</v>
      </c>
      <c r="J1092" s="94">
        <f t="shared" si="174"/>
        <v>0</v>
      </c>
      <c r="K1092" s="79">
        <f t="shared" si="173"/>
        <v>0</v>
      </c>
    </row>
    <row r="1093" spans="1:11" ht="12.75" hidden="1">
      <c r="A1093" s="41" t="str">
        <f ca="1">IF(ISERROR(MATCH(F1093,Код_КВР,0)),"",INDIRECT(ADDRESS(MATCH(F1093,Код_КВР,0)+1,2,,,"КВР")))</f>
        <v>Субсидии автономным учреждениям на иные цели</v>
      </c>
      <c r="B1093" s="88">
        <v>809</v>
      </c>
      <c r="C1093" s="8" t="s">
        <v>245</v>
      </c>
      <c r="D1093" s="8" t="s">
        <v>234</v>
      </c>
      <c r="E1093" s="88" t="s">
        <v>608</v>
      </c>
      <c r="F1093" s="88">
        <v>622</v>
      </c>
      <c r="G1093" s="94"/>
      <c r="H1093" s="94"/>
      <c r="I1093" s="94">
        <f t="shared" si="170"/>
        <v>0</v>
      </c>
      <c r="J1093" s="94"/>
      <c r="K1093" s="79">
        <f t="shared" si="173"/>
        <v>0</v>
      </c>
    </row>
    <row r="1094" spans="1:11" ht="12.75">
      <c r="A1094" s="10" t="s">
        <v>288</v>
      </c>
      <c r="B1094" s="88">
        <v>809</v>
      </c>
      <c r="C1094" s="8" t="s">
        <v>245</v>
      </c>
      <c r="D1094" s="8" t="s">
        <v>235</v>
      </c>
      <c r="E1094" s="88"/>
      <c r="F1094" s="88"/>
      <c r="G1094" s="94">
        <f aca="true" t="shared" si="175" ref="G1094:J1098">G1095</f>
        <v>500</v>
      </c>
      <c r="H1094" s="94">
        <f t="shared" si="175"/>
        <v>0</v>
      </c>
      <c r="I1094" s="94">
        <f t="shared" si="170"/>
        <v>500</v>
      </c>
      <c r="J1094" s="94">
        <f>J1095+J1100</f>
        <v>1714.9</v>
      </c>
      <c r="K1094" s="79">
        <f t="shared" si="173"/>
        <v>2214.9</v>
      </c>
    </row>
    <row r="1095" spans="1:11" ht="33">
      <c r="A1095" s="41" t="str">
        <f ca="1">IF(ISERROR(MATCH(E1095,Код_КЦСР,0)),"",INDIRECT(ADDRESS(MATCH(E1095,Код_КЦСР,0)+1,2,,,"КЦСР")))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095" s="88">
        <v>809</v>
      </c>
      <c r="C1095" s="8" t="s">
        <v>245</v>
      </c>
      <c r="D1095" s="8" t="s">
        <v>235</v>
      </c>
      <c r="E1095" s="88" t="s">
        <v>552</v>
      </c>
      <c r="F1095" s="88"/>
      <c r="G1095" s="94">
        <f t="shared" si="175"/>
        <v>500</v>
      </c>
      <c r="H1095" s="94">
        <f t="shared" si="175"/>
        <v>0</v>
      </c>
      <c r="I1095" s="94">
        <f t="shared" si="170"/>
        <v>500</v>
      </c>
      <c r="J1095" s="94">
        <f t="shared" si="175"/>
        <v>114.9</v>
      </c>
      <c r="K1095" s="79">
        <f t="shared" si="173"/>
        <v>614.9</v>
      </c>
    </row>
    <row r="1096" spans="1:11" ht="12.75">
      <c r="A1096" s="41" t="str">
        <f ca="1">IF(ISERROR(MATCH(E1096,Код_КЦСР,0)),"",INDIRECT(ADDRESS(MATCH(E1096,Код_КЦСР,0)+1,2,,,"КЦСР")))</f>
        <v>Спортивный город</v>
      </c>
      <c r="B1096" s="88">
        <v>809</v>
      </c>
      <c r="C1096" s="8" t="s">
        <v>245</v>
      </c>
      <c r="D1096" s="8" t="s">
        <v>235</v>
      </c>
      <c r="E1096" s="88" t="s">
        <v>564</v>
      </c>
      <c r="F1096" s="88"/>
      <c r="G1096" s="94">
        <f t="shared" si="175"/>
        <v>500</v>
      </c>
      <c r="H1096" s="94">
        <f t="shared" si="175"/>
        <v>0</v>
      </c>
      <c r="I1096" s="94">
        <f t="shared" si="170"/>
        <v>500</v>
      </c>
      <c r="J1096" s="94">
        <f t="shared" si="175"/>
        <v>114.9</v>
      </c>
      <c r="K1096" s="79">
        <f t="shared" si="173"/>
        <v>614.9</v>
      </c>
    </row>
    <row r="1097" spans="1:11" ht="33">
      <c r="A1097" s="41" t="str">
        <f ca="1">IF(ISERROR(MATCH(F1097,Код_КВР,0)),"",INDIRECT(ADDRESS(MATCH(F1097,Код_КВР,0)+1,2,,,"КВР")))</f>
        <v>Предоставление субсидий бюджетным, автономным учреждениям и иным некоммерческим организациям</v>
      </c>
      <c r="B1097" s="88">
        <v>809</v>
      </c>
      <c r="C1097" s="8" t="s">
        <v>245</v>
      </c>
      <c r="D1097" s="8" t="s">
        <v>235</v>
      </c>
      <c r="E1097" s="88" t="s">
        <v>564</v>
      </c>
      <c r="F1097" s="88">
        <v>600</v>
      </c>
      <c r="G1097" s="94">
        <f t="shared" si="175"/>
        <v>500</v>
      </c>
      <c r="H1097" s="94">
        <f t="shared" si="175"/>
        <v>0</v>
      </c>
      <c r="I1097" s="94">
        <f t="shared" si="170"/>
        <v>500</v>
      </c>
      <c r="J1097" s="94">
        <f t="shared" si="175"/>
        <v>114.9</v>
      </c>
      <c r="K1097" s="79">
        <f t="shared" si="173"/>
        <v>614.9</v>
      </c>
    </row>
    <row r="1098" spans="1:11" ht="12.75">
      <c r="A1098" s="41" t="str">
        <f ca="1">IF(ISERROR(MATCH(F1098,Код_КВР,0)),"",INDIRECT(ADDRESS(MATCH(F1098,Код_КВР,0)+1,2,,,"КВР")))</f>
        <v>Субсидии автономным учреждениям</v>
      </c>
      <c r="B1098" s="88">
        <v>809</v>
      </c>
      <c r="C1098" s="8" t="s">
        <v>245</v>
      </c>
      <c r="D1098" s="8" t="s">
        <v>235</v>
      </c>
      <c r="E1098" s="88" t="s">
        <v>564</v>
      </c>
      <c r="F1098" s="88">
        <v>620</v>
      </c>
      <c r="G1098" s="94">
        <f t="shared" si="175"/>
        <v>500</v>
      </c>
      <c r="H1098" s="94">
        <f t="shared" si="175"/>
        <v>0</v>
      </c>
      <c r="I1098" s="94">
        <f t="shared" si="170"/>
        <v>500</v>
      </c>
      <c r="J1098" s="94">
        <f t="shared" si="175"/>
        <v>114.9</v>
      </c>
      <c r="K1098" s="79">
        <f t="shared" si="173"/>
        <v>614.9</v>
      </c>
    </row>
    <row r="1099" spans="1:11" ht="12.75">
      <c r="A1099" s="41" t="str">
        <f ca="1">IF(ISERROR(MATCH(F1099,Код_КВР,0)),"",INDIRECT(ADDRESS(MATCH(F1099,Код_КВР,0)+1,2,,,"КВР")))</f>
        <v>Субсидии автономным учреждениям на иные цели</v>
      </c>
      <c r="B1099" s="88">
        <v>809</v>
      </c>
      <c r="C1099" s="8" t="s">
        <v>245</v>
      </c>
      <c r="D1099" s="8" t="s">
        <v>235</v>
      </c>
      <c r="E1099" s="88" t="s">
        <v>564</v>
      </c>
      <c r="F1099" s="88">
        <v>622</v>
      </c>
      <c r="G1099" s="94">
        <v>500</v>
      </c>
      <c r="H1099" s="94"/>
      <c r="I1099" s="94">
        <f t="shared" si="170"/>
        <v>500</v>
      </c>
      <c r="J1099" s="94">
        <v>114.9</v>
      </c>
      <c r="K1099" s="79">
        <f t="shared" si="173"/>
        <v>614.9</v>
      </c>
    </row>
    <row r="1100" spans="1:11" ht="33">
      <c r="A1100" s="41" t="str">
        <f ca="1">IF(ISERROR(MATCH(E1100,Код_КЦСР,0)),"",INDIRECT(ADDRESS(MATCH(E1100,Код_КЦСР,0)+1,2,,,"КЦСР")))</f>
        <v>Непрограммные направления деятельности органов местного самоуправления</v>
      </c>
      <c r="B1100" s="88">
        <v>809</v>
      </c>
      <c r="C1100" s="8" t="s">
        <v>245</v>
      </c>
      <c r="D1100" s="8" t="s">
        <v>235</v>
      </c>
      <c r="E1100" s="88" t="s">
        <v>323</v>
      </c>
      <c r="F1100" s="88"/>
      <c r="G1100" s="94"/>
      <c r="H1100" s="94"/>
      <c r="I1100" s="94"/>
      <c r="J1100" s="94">
        <f>J1101</f>
        <v>1600</v>
      </c>
      <c r="K1100" s="79">
        <f t="shared" si="173"/>
        <v>1600</v>
      </c>
    </row>
    <row r="1101" spans="1:11" ht="12.75">
      <c r="A1101" s="41" t="str">
        <f ca="1">IF(ISERROR(MATCH(E1101,Код_КЦСР,0)),"",INDIRECT(ADDRESS(MATCH(E1101,Код_КЦСР,0)+1,2,,,"КЦСР")))</f>
        <v>Расходы, не включенные в муниципальные программы города Череповца</v>
      </c>
      <c r="B1101" s="88">
        <v>809</v>
      </c>
      <c r="C1101" s="8" t="s">
        <v>245</v>
      </c>
      <c r="D1101" s="8" t="s">
        <v>235</v>
      </c>
      <c r="E1101" s="88" t="s">
        <v>325</v>
      </c>
      <c r="F1101" s="88"/>
      <c r="G1101" s="94"/>
      <c r="H1101" s="94"/>
      <c r="I1101" s="94"/>
      <c r="J1101" s="94">
        <f>J1102</f>
        <v>1600</v>
      </c>
      <c r="K1101" s="79">
        <f t="shared" si="173"/>
        <v>1600</v>
      </c>
    </row>
    <row r="1102" spans="1:11" ht="12.75">
      <c r="A1102" s="41" t="str">
        <f ca="1">IF(ISERROR(MATCH(E1102,Код_КЦСР,0)),"",INDIRECT(ADDRESS(MATCH(E1102,Код_КЦСР,0)+1,2,,,"КЦСР")))</f>
        <v>Кредиторская задолженность, сложившаяся по итогам 2013 года</v>
      </c>
      <c r="B1102" s="88">
        <v>809</v>
      </c>
      <c r="C1102" s="8" t="s">
        <v>245</v>
      </c>
      <c r="D1102" s="8" t="s">
        <v>235</v>
      </c>
      <c r="E1102" s="88" t="s">
        <v>395</v>
      </c>
      <c r="F1102" s="88"/>
      <c r="G1102" s="94"/>
      <c r="H1102" s="94"/>
      <c r="I1102" s="94"/>
      <c r="J1102" s="94">
        <f>J1103</f>
        <v>1600</v>
      </c>
      <c r="K1102" s="79">
        <f t="shared" si="173"/>
        <v>1600</v>
      </c>
    </row>
    <row r="1103" spans="1:11" ht="12.75">
      <c r="A1103" s="41" t="str">
        <f ca="1">IF(ISERROR(MATCH(F1103,Код_КВР,0)),"",INDIRECT(ADDRESS(MATCH(F1103,Код_КВР,0)+1,2,,,"КВР")))</f>
        <v>Иные бюджетные ассигнования</v>
      </c>
      <c r="B1103" s="88">
        <v>809</v>
      </c>
      <c r="C1103" s="8" t="s">
        <v>245</v>
      </c>
      <c r="D1103" s="8" t="s">
        <v>235</v>
      </c>
      <c r="E1103" s="88" t="s">
        <v>395</v>
      </c>
      <c r="F1103" s="88">
        <v>800</v>
      </c>
      <c r="G1103" s="94"/>
      <c r="H1103" s="94"/>
      <c r="I1103" s="94"/>
      <c r="J1103" s="94">
        <f>J1104</f>
        <v>1600</v>
      </c>
      <c r="K1103" s="79">
        <f t="shared" si="173"/>
        <v>1600</v>
      </c>
    </row>
    <row r="1104" spans="1:11" ht="33">
      <c r="A1104" s="41" t="str">
        <f ca="1">IF(ISERROR(MATCH(F1104,Код_КВР,0)),"",INDIRECT(ADDRESS(MATCH(F1104,Код_КВР,0)+1,2,,,"КВР")))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1104" s="88">
        <v>809</v>
      </c>
      <c r="C1104" s="8" t="s">
        <v>245</v>
      </c>
      <c r="D1104" s="8" t="s">
        <v>235</v>
      </c>
      <c r="E1104" s="88" t="s">
        <v>395</v>
      </c>
      <c r="F1104" s="88">
        <v>810</v>
      </c>
      <c r="G1104" s="94"/>
      <c r="H1104" s="94"/>
      <c r="I1104" s="94"/>
      <c r="J1104" s="94">
        <v>1600</v>
      </c>
      <c r="K1104" s="79">
        <f t="shared" si="173"/>
        <v>1600</v>
      </c>
    </row>
    <row r="1105" spans="1:11" ht="12.75">
      <c r="A1105" s="10" t="s">
        <v>213</v>
      </c>
      <c r="B1105" s="88">
        <v>809</v>
      </c>
      <c r="C1105" s="8" t="s">
        <v>245</v>
      </c>
      <c r="D1105" s="8" t="s">
        <v>242</v>
      </c>
      <c r="E1105" s="88"/>
      <c r="F1105" s="88"/>
      <c r="G1105" s="94">
        <f>G1106+G1111</f>
        <v>9683.2</v>
      </c>
      <c r="H1105" s="94">
        <f>H1106+H1111</f>
        <v>0</v>
      </c>
      <c r="I1105" s="94">
        <f aca="true" t="shared" si="176" ref="I1105:I1170">G1105+H1105</f>
        <v>9683.2</v>
      </c>
      <c r="J1105" s="94">
        <f>J1106+J1111</f>
        <v>0</v>
      </c>
      <c r="K1105" s="79">
        <f t="shared" si="173"/>
        <v>9683.2</v>
      </c>
    </row>
    <row r="1106" spans="1:11" ht="33">
      <c r="A1106" s="41" t="str">
        <f ca="1">IF(ISERROR(MATCH(E1106,Код_КЦСР,0)),"",INDIRECT(ADDRESS(MATCH(E1106,Код_КЦСР,0)+1,2,,,"КЦСР")))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106" s="88">
        <v>809</v>
      </c>
      <c r="C1106" s="8" t="s">
        <v>245</v>
      </c>
      <c r="D1106" s="8" t="s">
        <v>242</v>
      </c>
      <c r="E1106" s="88" t="s">
        <v>552</v>
      </c>
      <c r="F1106" s="88"/>
      <c r="G1106" s="94">
        <f aca="true" t="shared" si="177" ref="G1106:J1109">G1107</f>
        <v>3827.4</v>
      </c>
      <c r="H1106" s="94">
        <f t="shared" si="177"/>
        <v>0</v>
      </c>
      <c r="I1106" s="94">
        <f t="shared" si="176"/>
        <v>3827.4</v>
      </c>
      <c r="J1106" s="94">
        <f t="shared" si="177"/>
        <v>0</v>
      </c>
      <c r="K1106" s="79">
        <f t="shared" si="173"/>
        <v>3827.4</v>
      </c>
    </row>
    <row r="1107" spans="1:11" ht="12.75">
      <c r="A1107" s="41" t="str">
        <f ca="1">IF(ISERROR(MATCH(E1107,Код_КЦСР,0)),"",INDIRECT(ADDRESS(MATCH(E1107,Код_КЦСР,0)+1,2,,,"КЦСР")))</f>
        <v>Организация и ведение бухгалтерского (бюджетного) учета</v>
      </c>
      <c r="B1107" s="88">
        <v>809</v>
      </c>
      <c r="C1107" s="8" t="s">
        <v>245</v>
      </c>
      <c r="D1107" s="8" t="s">
        <v>242</v>
      </c>
      <c r="E1107" s="88" t="s">
        <v>560</v>
      </c>
      <c r="F1107" s="88"/>
      <c r="G1107" s="94">
        <f t="shared" si="177"/>
        <v>3827.4</v>
      </c>
      <c r="H1107" s="94">
        <f t="shared" si="177"/>
        <v>0</v>
      </c>
      <c r="I1107" s="94">
        <f t="shared" si="176"/>
        <v>3827.4</v>
      </c>
      <c r="J1107" s="94">
        <f t="shared" si="177"/>
        <v>0</v>
      </c>
      <c r="K1107" s="79">
        <f t="shared" si="173"/>
        <v>3827.4</v>
      </c>
    </row>
    <row r="1108" spans="1:11" ht="33">
      <c r="A1108" s="41" t="str">
        <f ca="1">IF(ISERROR(MATCH(F1108,Код_КВР,0)),"",INDIRECT(ADDRESS(MATCH(F1108,Код_КВР,0)+1,2,,,"КВР")))</f>
        <v>Предоставление субсидий бюджетным, автономным учреждениям и иным некоммерческим организациям</v>
      </c>
      <c r="B1108" s="88">
        <v>809</v>
      </c>
      <c r="C1108" s="8" t="s">
        <v>245</v>
      </c>
      <c r="D1108" s="8" t="s">
        <v>242</v>
      </c>
      <c r="E1108" s="88" t="s">
        <v>560</v>
      </c>
      <c r="F1108" s="88">
        <v>600</v>
      </c>
      <c r="G1108" s="94">
        <f t="shared" si="177"/>
        <v>3827.4</v>
      </c>
      <c r="H1108" s="94">
        <f t="shared" si="177"/>
        <v>0</v>
      </c>
      <c r="I1108" s="94">
        <f t="shared" si="176"/>
        <v>3827.4</v>
      </c>
      <c r="J1108" s="94">
        <f t="shared" si="177"/>
        <v>0</v>
      </c>
      <c r="K1108" s="79">
        <f t="shared" si="173"/>
        <v>3827.4</v>
      </c>
    </row>
    <row r="1109" spans="1:11" ht="12.75">
      <c r="A1109" s="41" t="str">
        <f ca="1">IF(ISERROR(MATCH(F1109,Код_КВР,0)),"",INDIRECT(ADDRESS(MATCH(F1109,Код_КВР,0)+1,2,,,"КВР")))</f>
        <v>Субсидии бюджетным учреждениям</v>
      </c>
      <c r="B1109" s="88">
        <v>809</v>
      </c>
      <c r="C1109" s="8" t="s">
        <v>245</v>
      </c>
      <c r="D1109" s="8" t="s">
        <v>242</v>
      </c>
      <c r="E1109" s="88" t="s">
        <v>560</v>
      </c>
      <c r="F1109" s="88">
        <v>610</v>
      </c>
      <c r="G1109" s="94">
        <f t="shared" si="177"/>
        <v>3827.4</v>
      </c>
      <c r="H1109" s="94">
        <f t="shared" si="177"/>
        <v>0</v>
      </c>
      <c r="I1109" s="94">
        <f t="shared" si="176"/>
        <v>3827.4</v>
      </c>
      <c r="J1109" s="94">
        <f t="shared" si="177"/>
        <v>0</v>
      </c>
      <c r="K1109" s="79">
        <f t="shared" si="173"/>
        <v>3827.4</v>
      </c>
    </row>
    <row r="1110" spans="1:11" ht="49.5">
      <c r="A1110" s="41" t="str">
        <f ca="1">IF(ISERROR(MATCH(F1110,Код_КВР,0)),"",INDIRECT(ADDRESS(MATCH(F1110,Код_КВР,0)+1,2,,,"КВР")))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10" s="88">
        <v>809</v>
      </c>
      <c r="C1110" s="8" t="s">
        <v>245</v>
      </c>
      <c r="D1110" s="8" t="s">
        <v>242</v>
      </c>
      <c r="E1110" s="88" t="s">
        <v>560</v>
      </c>
      <c r="F1110" s="88">
        <v>611</v>
      </c>
      <c r="G1110" s="94">
        <v>3827.4</v>
      </c>
      <c r="H1110" s="94"/>
      <c r="I1110" s="94">
        <f t="shared" si="176"/>
        <v>3827.4</v>
      </c>
      <c r="J1110" s="94"/>
      <c r="K1110" s="79">
        <f t="shared" si="173"/>
        <v>3827.4</v>
      </c>
    </row>
    <row r="1111" spans="1:11" ht="33">
      <c r="A1111" s="41" t="str">
        <f ca="1">IF(ISERROR(MATCH(E1111,Код_КЦСР,0)),"",INDIRECT(ADDRESS(MATCH(E1111,Код_КЦСР,0)+1,2,,,"КЦСР")))</f>
        <v>Непрограммные направления деятельности органов местного самоуправления</v>
      </c>
      <c r="B1111" s="88">
        <v>809</v>
      </c>
      <c r="C1111" s="8" t="s">
        <v>245</v>
      </c>
      <c r="D1111" s="8" t="s">
        <v>242</v>
      </c>
      <c r="E1111" s="88" t="s">
        <v>323</v>
      </c>
      <c r="F1111" s="88"/>
      <c r="G1111" s="94">
        <f aca="true" t="shared" si="178" ref="G1111:J1113">G1112</f>
        <v>5855.8</v>
      </c>
      <c r="H1111" s="94">
        <f t="shared" si="178"/>
        <v>0</v>
      </c>
      <c r="I1111" s="94">
        <f t="shared" si="176"/>
        <v>5855.8</v>
      </c>
      <c r="J1111" s="94">
        <f t="shared" si="178"/>
        <v>0</v>
      </c>
      <c r="K1111" s="79">
        <f t="shared" si="173"/>
        <v>5855.8</v>
      </c>
    </row>
    <row r="1112" spans="1:11" ht="12.75">
      <c r="A1112" s="41" t="str">
        <f ca="1">IF(ISERROR(MATCH(E1112,Код_КЦСР,0)),"",INDIRECT(ADDRESS(MATCH(E1112,Код_КЦСР,0)+1,2,,,"КЦСР")))</f>
        <v>Расходы, не включенные в муниципальные программы города Череповца</v>
      </c>
      <c r="B1112" s="88">
        <v>809</v>
      </c>
      <c r="C1112" s="8" t="s">
        <v>245</v>
      </c>
      <c r="D1112" s="8" t="s">
        <v>242</v>
      </c>
      <c r="E1112" s="88" t="s">
        <v>325</v>
      </c>
      <c r="F1112" s="88"/>
      <c r="G1112" s="94">
        <f t="shared" si="178"/>
        <v>5855.8</v>
      </c>
      <c r="H1112" s="94">
        <f t="shared" si="178"/>
        <v>0</v>
      </c>
      <c r="I1112" s="94">
        <f t="shared" si="176"/>
        <v>5855.8</v>
      </c>
      <c r="J1112" s="94">
        <f t="shared" si="178"/>
        <v>0</v>
      </c>
      <c r="K1112" s="79">
        <f t="shared" si="173"/>
        <v>5855.8</v>
      </c>
    </row>
    <row r="1113" spans="1:11" ht="33">
      <c r="A1113" s="41" t="str">
        <f ca="1">IF(ISERROR(MATCH(E1113,Код_КЦСР,0)),"",INDIRECT(ADDRESS(MATCH(E1113,Код_КЦСР,0)+1,2,,,"КЦСР")))</f>
        <v>Руководство и управление в сфере установленных функций органов местного самоуправления</v>
      </c>
      <c r="B1113" s="88">
        <v>809</v>
      </c>
      <c r="C1113" s="8" t="s">
        <v>245</v>
      </c>
      <c r="D1113" s="8" t="s">
        <v>242</v>
      </c>
      <c r="E1113" s="88" t="s">
        <v>327</v>
      </c>
      <c r="F1113" s="88"/>
      <c r="G1113" s="94">
        <f t="shared" si="178"/>
        <v>5855.8</v>
      </c>
      <c r="H1113" s="94">
        <f t="shared" si="178"/>
        <v>0</v>
      </c>
      <c r="I1113" s="94">
        <f t="shared" si="176"/>
        <v>5855.8</v>
      </c>
      <c r="J1113" s="94">
        <f t="shared" si="178"/>
        <v>0</v>
      </c>
      <c r="K1113" s="79">
        <f t="shared" si="173"/>
        <v>5855.8</v>
      </c>
    </row>
    <row r="1114" spans="1:11" ht="12.75">
      <c r="A1114" s="41" t="str">
        <f ca="1">IF(ISERROR(MATCH(E1114,Код_КЦСР,0)),"",INDIRECT(ADDRESS(MATCH(E1114,Код_КЦСР,0)+1,2,,,"КЦСР")))</f>
        <v>Центральный аппарат</v>
      </c>
      <c r="B1114" s="88">
        <v>809</v>
      </c>
      <c r="C1114" s="8" t="s">
        <v>245</v>
      </c>
      <c r="D1114" s="8" t="s">
        <v>242</v>
      </c>
      <c r="E1114" s="88" t="s">
        <v>330</v>
      </c>
      <c r="F1114" s="88"/>
      <c r="G1114" s="94">
        <f>G1115+G1117</f>
        <v>5855.8</v>
      </c>
      <c r="H1114" s="94">
        <f>H1115+H1117</f>
        <v>0</v>
      </c>
      <c r="I1114" s="94">
        <f t="shared" si="176"/>
        <v>5855.8</v>
      </c>
      <c r="J1114" s="94">
        <f>J1115+J1117</f>
        <v>0</v>
      </c>
      <c r="K1114" s="79">
        <f t="shared" si="173"/>
        <v>5855.8</v>
      </c>
    </row>
    <row r="1115" spans="1:11" ht="33">
      <c r="A1115" s="41" t="str">
        <f ca="1">IF(ISERROR(MATCH(F1115,Код_КВР,0)),"",INDIRECT(ADDRESS(MATCH(F1115,Код_КВР,0)+1,2,,,"КВР")))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15" s="88">
        <v>809</v>
      </c>
      <c r="C1115" s="8" t="s">
        <v>245</v>
      </c>
      <c r="D1115" s="8" t="s">
        <v>242</v>
      </c>
      <c r="E1115" s="88" t="s">
        <v>330</v>
      </c>
      <c r="F1115" s="88">
        <v>100</v>
      </c>
      <c r="G1115" s="94">
        <f>G1116</f>
        <v>5841</v>
      </c>
      <c r="H1115" s="94">
        <f>H1116</f>
        <v>0</v>
      </c>
      <c r="I1115" s="94">
        <f t="shared" si="176"/>
        <v>5841</v>
      </c>
      <c r="J1115" s="94">
        <f>J1116</f>
        <v>0</v>
      </c>
      <c r="K1115" s="79">
        <f t="shared" si="173"/>
        <v>5841</v>
      </c>
    </row>
    <row r="1116" spans="1:11" ht="12.75">
      <c r="A1116" s="41" t="str">
        <f ca="1">IF(ISERROR(MATCH(F1116,Код_КВР,0)),"",INDIRECT(ADDRESS(MATCH(F1116,Код_КВР,0)+1,2,,,"КВР")))</f>
        <v>Расходы на выплаты персоналу муниципальных органов</v>
      </c>
      <c r="B1116" s="88">
        <v>809</v>
      </c>
      <c r="C1116" s="8" t="s">
        <v>245</v>
      </c>
      <c r="D1116" s="8" t="s">
        <v>242</v>
      </c>
      <c r="E1116" s="88" t="s">
        <v>330</v>
      </c>
      <c r="F1116" s="88">
        <v>120</v>
      </c>
      <c r="G1116" s="94">
        <v>5841</v>
      </c>
      <c r="H1116" s="94"/>
      <c r="I1116" s="94">
        <f t="shared" si="176"/>
        <v>5841</v>
      </c>
      <c r="J1116" s="94"/>
      <c r="K1116" s="79">
        <f t="shared" si="173"/>
        <v>5841</v>
      </c>
    </row>
    <row r="1117" spans="1:11" ht="12.75">
      <c r="A1117" s="41" t="str">
        <f ca="1">IF(ISERROR(MATCH(F1117,Код_КВР,0)),"",INDIRECT(ADDRESS(MATCH(F1117,Код_КВР,0)+1,2,,,"КВР")))</f>
        <v>Закупка товаров, работ и услуг для муниципальных нужд</v>
      </c>
      <c r="B1117" s="88">
        <v>809</v>
      </c>
      <c r="C1117" s="8" t="s">
        <v>245</v>
      </c>
      <c r="D1117" s="8" t="s">
        <v>242</v>
      </c>
      <c r="E1117" s="88" t="s">
        <v>330</v>
      </c>
      <c r="F1117" s="88">
        <v>200</v>
      </c>
      <c r="G1117" s="94">
        <f>G1118</f>
        <v>14.8</v>
      </c>
      <c r="H1117" s="94">
        <f>H1118</f>
        <v>0</v>
      </c>
      <c r="I1117" s="94">
        <f t="shared" si="176"/>
        <v>14.8</v>
      </c>
      <c r="J1117" s="94">
        <f>J1118</f>
        <v>0</v>
      </c>
      <c r="K1117" s="79">
        <f t="shared" si="173"/>
        <v>14.8</v>
      </c>
    </row>
    <row r="1118" spans="1:11" ht="33">
      <c r="A1118" s="41" t="str">
        <f ca="1">IF(ISERROR(MATCH(F1118,Код_КВР,0)),"",INDIRECT(ADDRESS(MATCH(F1118,Код_КВР,0)+1,2,,,"КВР")))</f>
        <v>Иные закупки товаров, работ и услуг для обеспечения муниципальных нужд</v>
      </c>
      <c r="B1118" s="88">
        <v>809</v>
      </c>
      <c r="C1118" s="8" t="s">
        <v>245</v>
      </c>
      <c r="D1118" s="8" t="s">
        <v>242</v>
      </c>
      <c r="E1118" s="88" t="s">
        <v>330</v>
      </c>
      <c r="F1118" s="88">
        <v>240</v>
      </c>
      <c r="G1118" s="94">
        <f>G1119</f>
        <v>14.8</v>
      </c>
      <c r="H1118" s="94">
        <f>H1119</f>
        <v>0</v>
      </c>
      <c r="I1118" s="94">
        <f t="shared" si="176"/>
        <v>14.8</v>
      </c>
      <c r="J1118" s="94">
        <f>J1119</f>
        <v>0</v>
      </c>
      <c r="K1118" s="79">
        <f t="shared" si="173"/>
        <v>14.8</v>
      </c>
    </row>
    <row r="1119" spans="1:11" ht="33">
      <c r="A1119" s="41" t="str">
        <f ca="1">IF(ISERROR(MATCH(F1119,Код_КВР,0)),"",INDIRECT(ADDRESS(MATCH(F1119,Код_КВР,0)+1,2,,,"КВР")))</f>
        <v xml:space="preserve">Прочая закупка товаров, работ и услуг для обеспечения муниципальных нужд         </v>
      </c>
      <c r="B1119" s="88">
        <v>809</v>
      </c>
      <c r="C1119" s="8" t="s">
        <v>245</v>
      </c>
      <c r="D1119" s="8" t="s">
        <v>242</v>
      </c>
      <c r="E1119" s="88" t="s">
        <v>330</v>
      </c>
      <c r="F1119" s="88">
        <v>244</v>
      </c>
      <c r="G1119" s="94">
        <v>14.8</v>
      </c>
      <c r="H1119" s="94"/>
      <c r="I1119" s="94">
        <f t="shared" si="176"/>
        <v>14.8</v>
      </c>
      <c r="J1119" s="94"/>
      <c r="K1119" s="79">
        <f t="shared" si="173"/>
        <v>14.8</v>
      </c>
    </row>
    <row r="1120" spans="1:11" ht="12.75">
      <c r="A1120" s="41" t="str">
        <f ca="1">IF(ISERROR(MATCH(B1120,Код_ППП,0)),"",INDIRECT(ADDRESS(MATCH(B1120,Код_ППП,0)+1,2,,,"ППП")))</f>
        <v>КОМИТЕТ СОЦИАЛЬНОЙ ЗАЩИТЫ НАСЕЛЕНИЯ ГОРОДА</v>
      </c>
      <c r="B1120" s="88">
        <v>810</v>
      </c>
      <c r="C1120" s="8"/>
      <c r="D1120" s="8"/>
      <c r="E1120" s="88"/>
      <c r="F1120" s="88"/>
      <c r="G1120" s="94">
        <f>G1121+G1142</f>
        <v>897141.3</v>
      </c>
      <c r="H1120" s="94">
        <f>H1121+H1142</f>
        <v>0</v>
      </c>
      <c r="I1120" s="94">
        <f t="shared" si="176"/>
        <v>897141.3</v>
      </c>
      <c r="J1120" s="94">
        <f>J1121+J1142</f>
        <v>-718.2</v>
      </c>
      <c r="K1120" s="79">
        <f t="shared" si="173"/>
        <v>896423.1000000001</v>
      </c>
    </row>
    <row r="1121" spans="1:11" ht="12.75">
      <c r="A1121" s="41" t="str">
        <f ca="1">IF(ISERROR(MATCH(C1121,Код_Раздел,0)),"",INDIRECT(ADDRESS(MATCH(C1121,Код_Раздел,0)+1,2,,,"Раздел")))</f>
        <v>Образование</v>
      </c>
      <c r="B1121" s="88">
        <v>810</v>
      </c>
      <c r="C1121" s="8" t="s">
        <v>216</v>
      </c>
      <c r="D1121" s="8"/>
      <c r="E1121" s="88"/>
      <c r="F1121" s="88"/>
      <c r="G1121" s="94">
        <f>G1122</f>
        <v>66536.1</v>
      </c>
      <c r="H1121" s="94">
        <f>H1122</f>
        <v>0</v>
      </c>
      <c r="I1121" s="94">
        <f t="shared" si="176"/>
        <v>66536.1</v>
      </c>
      <c r="J1121" s="94">
        <f>J1122</f>
        <v>0</v>
      </c>
      <c r="K1121" s="79">
        <f t="shared" si="173"/>
        <v>66536.1</v>
      </c>
    </row>
    <row r="1122" spans="1:11" ht="12.75">
      <c r="A1122" s="10" t="s">
        <v>220</v>
      </c>
      <c r="B1122" s="88">
        <v>810</v>
      </c>
      <c r="C1122" s="8" t="s">
        <v>216</v>
      </c>
      <c r="D1122" s="8" t="s">
        <v>216</v>
      </c>
      <c r="E1122" s="88"/>
      <c r="F1122" s="88"/>
      <c r="G1122" s="94">
        <f>G1123</f>
        <v>66536.1</v>
      </c>
      <c r="H1122" s="94">
        <f>H1123</f>
        <v>0</v>
      </c>
      <c r="I1122" s="94">
        <f t="shared" si="176"/>
        <v>66536.1</v>
      </c>
      <c r="J1122" s="94">
        <f>J1123</f>
        <v>0</v>
      </c>
      <c r="K1122" s="79">
        <f t="shared" si="173"/>
        <v>66536.1</v>
      </c>
    </row>
    <row r="1123" spans="1:11" ht="33">
      <c r="A1123" s="41" t="str">
        <f ca="1">IF(ISERROR(MATCH(E1123,Код_КЦСР,0)),"",INDIRECT(ADDRESS(MATCH(E1123,Код_КЦСР,0)+1,2,,,"КЦСР")))</f>
        <v>Муниципальная программа «Социальная поддержка граждан на 2014-2018 годы»</v>
      </c>
      <c r="B1123" s="88">
        <v>810</v>
      </c>
      <c r="C1123" s="8" t="s">
        <v>216</v>
      </c>
      <c r="D1123" s="8" t="s">
        <v>216</v>
      </c>
      <c r="E1123" s="88" t="s">
        <v>7</v>
      </c>
      <c r="F1123" s="88"/>
      <c r="G1123" s="94">
        <f>G1124+G1128+G1134+G1138</f>
        <v>66536.1</v>
      </c>
      <c r="H1123" s="94">
        <f>H1124+H1128+H1134+H1138</f>
        <v>0</v>
      </c>
      <c r="I1123" s="94">
        <f t="shared" si="176"/>
        <v>66536.1</v>
      </c>
      <c r="J1123" s="94">
        <f>J1124+J1128+J1134+J1138</f>
        <v>0</v>
      </c>
      <c r="K1123" s="79">
        <f t="shared" si="173"/>
        <v>66536.1</v>
      </c>
    </row>
    <row r="1124" spans="1:11" ht="49.5">
      <c r="A1124" s="41" t="str">
        <f ca="1">IF(ISERROR(MATCH(E1124,Код_КЦСР,0)),"",INDIRECT(ADDRESS(MATCH(E1124,Код_КЦСР,0)+1,2,,,"КЦСР")))</f>
        <v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v>
      </c>
      <c r="B1124" s="88">
        <v>810</v>
      </c>
      <c r="C1124" s="8" t="s">
        <v>216</v>
      </c>
      <c r="D1124" s="8" t="s">
        <v>216</v>
      </c>
      <c r="E1124" s="88" t="s">
        <v>9</v>
      </c>
      <c r="F1124" s="88"/>
      <c r="G1124" s="94">
        <f aca="true" t="shared" si="179" ref="G1124:J1126">G1125</f>
        <v>962.5</v>
      </c>
      <c r="H1124" s="94">
        <f t="shared" si="179"/>
        <v>0</v>
      </c>
      <c r="I1124" s="94">
        <f t="shared" si="176"/>
        <v>962.5</v>
      </c>
      <c r="J1124" s="94">
        <f t="shared" si="179"/>
        <v>0</v>
      </c>
      <c r="K1124" s="79">
        <f t="shared" si="173"/>
        <v>962.5</v>
      </c>
    </row>
    <row r="1125" spans="1:11" ht="12.75">
      <c r="A1125" s="41" t="str">
        <f ca="1">IF(ISERROR(MATCH(F1125,Код_КВР,0)),"",INDIRECT(ADDRESS(MATCH(F1125,Код_КВР,0)+1,2,,,"КВР")))</f>
        <v>Социальное обеспечение и иные выплаты населению</v>
      </c>
      <c r="B1125" s="88">
        <v>810</v>
      </c>
      <c r="C1125" s="8" t="s">
        <v>216</v>
      </c>
      <c r="D1125" s="8" t="s">
        <v>216</v>
      </c>
      <c r="E1125" s="88" t="s">
        <v>9</v>
      </c>
      <c r="F1125" s="88">
        <v>300</v>
      </c>
      <c r="G1125" s="94">
        <f t="shared" si="179"/>
        <v>962.5</v>
      </c>
      <c r="H1125" s="94">
        <f t="shared" si="179"/>
        <v>0</v>
      </c>
      <c r="I1125" s="94">
        <f t="shared" si="176"/>
        <v>962.5</v>
      </c>
      <c r="J1125" s="94">
        <f t="shared" si="179"/>
        <v>0</v>
      </c>
      <c r="K1125" s="79">
        <f t="shared" si="173"/>
        <v>962.5</v>
      </c>
    </row>
    <row r="1126" spans="1:11" ht="33">
      <c r="A1126" s="41" t="str">
        <f ca="1">IF(ISERROR(MATCH(F1126,Код_КВР,0)),"",INDIRECT(ADDRESS(MATCH(F1126,Код_КВР,0)+1,2,,,"КВР")))</f>
        <v>Социальные выплаты гражданам, кроме публичных нормативных социальных выплат</v>
      </c>
      <c r="B1126" s="88">
        <v>810</v>
      </c>
      <c r="C1126" s="8" t="s">
        <v>216</v>
      </c>
      <c r="D1126" s="8" t="s">
        <v>216</v>
      </c>
      <c r="E1126" s="88" t="s">
        <v>9</v>
      </c>
      <c r="F1126" s="88">
        <v>320</v>
      </c>
      <c r="G1126" s="94">
        <f t="shared" si="179"/>
        <v>962.5</v>
      </c>
      <c r="H1126" s="94">
        <f t="shared" si="179"/>
        <v>0</v>
      </c>
      <c r="I1126" s="94">
        <f t="shared" si="176"/>
        <v>962.5</v>
      </c>
      <c r="J1126" s="94">
        <f t="shared" si="179"/>
        <v>0</v>
      </c>
      <c r="K1126" s="79">
        <f t="shared" si="173"/>
        <v>962.5</v>
      </c>
    </row>
    <row r="1127" spans="1:11" ht="33">
      <c r="A1127" s="41" t="str">
        <f ca="1">IF(ISERROR(MATCH(F1127,Код_КВР,0)),"",INDIRECT(ADDRESS(MATCH(F1127,Код_КВР,0)+1,2,,,"КВР")))</f>
        <v>Приобретение товаров, работ, услуг в пользу граждан в целях их социального обеспечения</v>
      </c>
      <c r="B1127" s="88">
        <v>810</v>
      </c>
      <c r="C1127" s="8" t="s">
        <v>216</v>
      </c>
      <c r="D1127" s="8" t="s">
        <v>216</v>
      </c>
      <c r="E1127" s="88" t="s">
        <v>9</v>
      </c>
      <c r="F1127" s="88">
        <v>323</v>
      </c>
      <c r="G1127" s="94">
        <v>962.5</v>
      </c>
      <c r="H1127" s="94"/>
      <c r="I1127" s="94">
        <f t="shared" si="176"/>
        <v>962.5</v>
      </c>
      <c r="J1127" s="94"/>
      <c r="K1127" s="79">
        <f t="shared" si="173"/>
        <v>962.5</v>
      </c>
    </row>
    <row r="1128" spans="1:11" ht="66">
      <c r="A1128" s="41" t="str">
        <f ca="1">IF(ISERROR(MATCH(E1128,Код_КЦСР,0)),"",INDIRECT(ADDRESS(MATCH(E1128,Код_КЦСР,0)+1,2,,,"КЦСР")))</f>
        <v>Субсидии на 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v>
      </c>
      <c r="B1128" s="88">
        <v>810</v>
      </c>
      <c r="C1128" s="8" t="s">
        <v>216</v>
      </c>
      <c r="D1128" s="8" t="s">
        <v>216</v>
      </c>
      <c r="E1128" s="88" t="s">
        <v>389</v>
      </c>
      <c r="F1128" s="88"/>
      <c r="G1128" s="94">
        <f aca="true" t="shared" si="180" ref="G1128:J1130">G1129</f>
        <v>26528.4</v>
      </c>
      <c r="H1128" s="94">
        <f t="shared" si="180"/>
        <v>0</v>
      </c>
      <c r="I1128" s="94">
        <f t="shared" si="176"/>
        <v>26528.4</v>
      </c>
      <c r="J1128" s="94">
        <f>J1129+J1132</f>
        <v>0</v>
      </c>
      <c r="K1128" s="79">
        <f t="shared" si="173"/>
        <v>26528.4</v>
      </c>
    </row>
    <row r="1129" spans="1:11" ht="12.75">
      <c r="A1129" s="41" t="str">
        <f ca="1">IF(ISERROR(MATCH(F1129,Код_КВР,0)),"",INDIRECT(ADDRESS(MATCH(F1129,Код_КВР,0)+1,2,,,"КВР")))</f>
        <v>Социальное обеспечение и иные выплаты населению</v>
      </c>
      <c r="B1129" s="88">
        <v>810</v>
      </c>
      <c r="C1129" s="8" t="s">
        <v>216</v>
      </c>
      <c r="D1129" s="8" t="s">
        <v>216</v>
      </c>
      <c r="E1129" s="88" t="s">
        <v>389</v>
      </c>
      <c r="F1129" s="88">
        <v>300</v>
      </c>
      <c r="G1129" s="94">
        <f t="shared" si="180"/>
        <v>26528.4</v>
      </c>
      <c r="H1129" s="94">
        <f t="shared" si="180"/>
        <v>0</v>
      </c>
      <c r="I1129" s="94">
        <f t="shared" si="176"/>
        <v>26528.4</v>
      </c>
      <c r="J1129" s="94">
        <f t="shared" si="180"/>
        <v>-26528.4</v>
      </c>
      <c r="K1129" s="79">
        <f t="shared" si="173"/>
        <v>0</v>
      </c>
    </row>
    <row r="1130" spans="1:11" ht="33">
      <c r="A1130" s="41" t="str">
        <f ca="1">IF(ISERROR(MATCH(F1130,Код_КВР,0)),"",INDIRECT(ADDRESS(MATCH(F1130,Код_КВР,0)+1,2,,,"КВР")))</f>
        <v>Социальные выплаты гражданам, кроме публичных нормативных социальных выплат</v>
      </c>
      <c r="B1130" s="88">
        <v>810</v>
      </c>
      <c r="C1130" s="8" t="s">
        <v>216</v>
      </c>
      <c r="D1130" s="8" t="s">
        <v>216</v>
      </c>
      <c r="E1130" s="88" t="s">
        <v>389</v>
      </c>
      <c r="F1130" s="88">
        <v>320</v>
      </c>
      <c r="G1130" s="94">
        <f t="shared" si="180"/>
        <v>26528.4</v>
      </c>
      <c r="H1130" s="94">
        <f t="shared" si="180"/>
        <v>0</v>
      </c>
      <c r="I1130" s="94">
        <f t="shared" si="176"/>
        <v>26528.4</v>
      </c>
      <c r="J1130" s="94">
        <f t="shared" si="180"/>
        <v>-26528.4</v>
      </c>
      <c r="K1130" s="79">
        <f t="shared" si="173"/>
        <v>0</v>
      </c>
    </row>
    <row r="1131" spans="1:11" ht="33">
      <c r="A1131" s="41" t="str">
        <f ca="1">IF(ISERROR(MATCH(F1131,Код_КВР,0)),"",INDIRECT(ADDRESS(MATCH(F1131,Код_КВР,0)+1,2,,,"КВР")))</f>
        <v>Приобретение товаров, работ, услуг в пользу граждан в целях их социального обеспечения</v>
      </c>
      <c r="B1131" s="88">
        <v>810</v>
      </c>
      <c r="C1131" s="8" t="s">
        <v>216</v>
      </c>
      <c r="D1131" s="8" t="s">
        <v>216</v>
      </c>
      <c r="E1131" s="88" t="s">
        <v>389</v>
      </c>
      <c r="F1131" s="88">
        <v>323</v>
      </c>
      <c r="G1131" s="94">
        <v>26528.4</v>
      </c>
      <c r="H1131" s="94"/>
      <c r="I1131" s="94">
        <f t="shared" si="176"/>
        <v>26528.4</v>
      </c>
      <c r="J1131" s="94">
        <v>-26528.4</v>
      </c>
      <c r="K1131" s="79">
        <f t="shared" si="173"/>
        <v>0</v>
      </c>
    </row>
    <row r="1132" spans="1:11" ht="12.75">
      <c r="A1132" s="41" t="str">
        <f ca="1">IF(ISERROR(MATCH(F1132,Код_КВР,0)),"",INDIRECT(ADDRESS(MATCH(F1132,Код_КВР,0)+1,2,,,"КВР")))</f>
        <v>Иные бюджетные ассигнования</v>
      </c>
      <c r="B1132" s="88">
        <v>810</v>
      </c>
      <c r="C1132" s="8" t="s">
        <v>216</v>
      </c>
      <c r="D1132" s="8" t="s">
        <v>216</v>
      </c>
      <c r="E1132" s="88" t="s">
        <v>389</v>
      </c>
      <c r="F1132" s="88">
        <v>800</v>
      </c>
      <c r="G1132" s="94"/>
      <c r="H1132" s="94"/>
      <c r="I1132" s="94"/>
      <c r="J1132" s="94">
        <f>J1133</f>
        <v>26528.4</v>
      </c>
      <c r="K1132" s="79">
        <f t="shared" si="173"/>
        <v>26528.4</v>
      </c>
    </row>
    <row r="1133" spans="1:11" ht="33">
      <c r="A1133" s="41" t="str">
        <f ca="1">IF(ISERROR(MATCH(F1133,Код_КВР,0)),"",INDIRECT(ADDRESS(MATCH(F1133,Код_КВР,0)+1,2,,,"КВР")))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1133" s="88">
        <v>810</v>
      </c>
      <c r="C1133" s="8" t="s">
        <v>216</v>
      </c>
      <c r="D1133" s="8" t="s">
        <v>216</v>
      </c>
      <c r="E1133" s="88" t="s">
        <v>389</v>
      </c>
      <c r="F1133" s="88">
        <v>810</v>
      </c>
      <c r="G1133" s="94"/>
      <c r="H1133" s="94"/>
      <c r="I1133" s="94"/>
      <c r="J1133" s="94">
        <v>26528.4</v>
      </c>
      <c r="K1133" s="79">
        <f t="shared" si="173"/>
        <v>26528.4</v>
      </c>
    </row>
    <row r="1134" spans="1:11" ht="33">
      <c r="A1134" s="41" t="str">
        <f ca="1">IF(ISERROR(MATCH(E1134,Код_КЦСР,0)),"",INDIRECT(ADDRESS(MATCH(E1134,Код_КЦСР,0)+1,2,,,"КЦСР")))</f>
        <v>Мероприятия по проведению оздоровительной кампании детей за счет субвенций из федерального бюджета</v>
      </c>
      <c r="B1134" s="88">
        <v>810</v>
      </c>
      <c r="C1134" s="8" t="s">
        <v>216</v>
      </c>
      <c r="D1134" s="8" t="s">
        <v>216</v>
      </c>
      <c r="E1134" s="88" t="s">
        <v>447</v>
      </c>
      <c r="F1134" s="88"/>
      <c r="G1134" s="94">
        <f aca="true" t="shared" si="181" ref="G1134:J1136">G1135</f>
        <v>4806</v>
      </c>
      <c r="H1134" s="94">
        <f t="shared" si="181"/>
        <v>0</v>
      </c>
      <c r="I1134" s="94">
        <f t="shared" si="176"/>
        <v>4806</v>
      </c>
      <c r="J1134" s="94">
        <f t="shared" si="181"/>
        <v>0</v>
      </c>
      <c r="K1134" s="79">
        <f t="shared" si="173"/>
        <v>4806</v>
      </c>
    </row>
    <row r="1135" spans="1:11" ht="12.75">
      <c r="A1135" s="41" t="str">
        <f ca="1">IF(ISERROR(MATCH(F1135,Код_КВР,0)),"",INDIRECT(ADDRESS(MATCH(F1135,Код_КВР,0)+1,2,,,"КВР")))</f>
        <v>Социальное обеспечение и иные выплаты населению</v>
      </c>
      <c r="B1135" s="88">
        <v>810</v>
      </c>
      <c r="C1135" s="8" t="s">
        <v>216</v>
      </c>
      <c r="D1135" s="8" t="s">
        <v>216</v>
      </c>
      <c r="E1135" s="88" t="s">
        <v>447</v>
      </c>
      <c r="F1135" s="88">
        <v>300</v>
      </c>
      <c r="G1135" s="94">
        <f t="shared" si="181"/>
        <v>4806</v>
      </c>
      <c r="H1135" s="94">
        <f t="shared" si="181"/>
        <v>0</v>
      </c>
      <c r="I1135" s="94">
        <f t="shared" si="176"/>
        <v>4806</v>
      </c>
      <c r="J1135" s="94">
        <f t="shared" si="181"/>
        <v>0</v>
      </c>
      <c r="K1135" s="79">
        <f t="shared" si="173"/>
        <v>4806</v>
      </c>
    </row>
    <row r="1136" spans="1:11" ht="33">
      <c r="A1136" s="41" t="str">
        <f ca="1">IF(ISERROR(MATCH(F1136,Код_КВР,0)),"",INDIRECT(ADDRESS(MATCH(F1136,Код_КВР,0)+1,2,,,"КВР")))</f>
        <v>Социальные выплаты гражданам, кроме публичных нормативных социальных выплат</v>
      </c>
      <c r="B1136" s="88">
        <v>810</v>
      </c>
      <c r="C1136" s="8" t="s">
        <v>216</v>
      </c>
      <c r="D1136" s="8" t="s">
        <v>216</v>
      </c>
      <c r="E1136" s="88" t="s">
        <v>447</v>
      </c>
      <c r="F1136" s="88">
        <v>320</v>
      </c>
      <c r="G1136" s="94">
        <f t="shared" si="181"/>
        <v>4806</v>
      </c>
      <c r="H1136" s="94">
        <f t="shared" si="181"/>
        <v>0</v>
      </c>
      <c r="I1136" s="94">
        <f t="shared" si="176"/>
        <v>4806</v>
      </c>
      <c r="J1136" s="94">
        <f t="shared" si="181"/>
        <v>0</v>
      </c>
      <c r="K1136" s="79">
        <f t="shared" si="173"/>
        <v>4806</v>
      </c>
    </row>
    <row r="1137" spans="1:11" ht="33">
      <c r="A1137" s="41" t="str">
        <f ca="1">IF(ISERROR(MATCH(F1137,Код_КВР,0)),"",INDIRECT(ADDRESS(MATCH(F1137,Код_КВР,0)+1,2,,,"КВР")))</f>
        <v>Приобретение товаров, работ, услуг в пользу граждан в целях их социального обеспечения</v>
      </c>
      <c r="B1137" s="88">
        <v>810</v>
      </c>
      <c r="C1137" s="8" t="s">
        <v>216</v>
      </c>
      <c r="D1137" s="8" t="s">
        <v>216</v>
      </c>
      <c r="E1137" s="88" t="s">
        <v>447</v>
      </c>
      <c r="F1137" s="88">
        <v>323</v>
      </c>
      <c r="G1137" s="94">
        <v>4806</v>
      </c>
      <c r="H1137" s="94"/>
      <c r="I1137" s="94">
        <f t="shared" si="176"/>
        <v>4806</v>
      </c>
      <c r="J1137" s="94"/>
      <c r="K1137" s="79">
        <f t="shared" si="173"/>
        <v>4806</v>
      </c>
    </row>
    <row r="1138" spans="1:11" ht="82.5">
      <c r="A1138" s="41" t="str">
        <f ca="1">IF(ISERROR(MATCH(E1138,Код_КЦСР,0)),"",INDIRECT(ADDRESS(MATCH(E1138,Код_КЦСР,0)+1,2,,,"КЦСР")))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138" s="88">
        <v>810</v>
      </c>
      <c r="C1138" s="8" t="s">
        <v>216</v>
      </c>
      <c r="D1138" s="8" t="s">
        <v>216</v>
      </c>
      <c r="E1138" s="88" t="s">
        <v>430</v>
      </c>
      <c r="F1138" s="88"/>
      <c r="G1138" s="94">
        <f aca="true" t="shared" si="182" ref="G1138:J1140">G1139</f>
        <v>34239.200000000004</v>
      </c>
      <c r="H1138" s="94">
        <f t="shared" si="182"/>
        <v>0</v>
      </c>
      <c r="I1138" s="94">
        <f t="shared" si="176"/>
        <v>34239.200000000004</v>
      </c>
      <c r="J1138" s="94">
        <f t="shared" si="182"/>
        <v>0</v>
      </c>
      <c r="K1138" s="79">
        <f t="shared" si="173"/>
        <v>34239.200000000004</v>
      </c>
    </row>
    <row r="1139" spans="1:11" ht="12.75">
      <c r="A1139" s="41" t="str">
        <f ca="1">IF(ISERROR(MATCH(F1139,Код_КВР,0)),"",INDIRECT(ADDRESS(MATCH(F1139,Код_КВР,0)+1,2,,,"КВР")))</f>
        <v>Социальное обеспечение и иные выплаты населению</v>
      </c>
      <c r="B1139" s="88">
        <v>810</v>
      </c>
      <c r="C1139" s="8" t="s">
        <v>216</v>
      </c>
      <c r="D1139" s="8" t="s">
        <v>216</v>
      </c>
      <c r="E1139" s="88" t="s">
        <v>430</v>
      </c>
      <c r="F1139" s="88">
        <v>300</v>
      </c>
      <c r="G1139" s="94">
        <f t="shared" si="182"/>
        <v>34239.200000000004</v>
      </c>
      <c r="H1139" s="94">
        <f t="shared" si="182"/>
        <v>0</v>
      </c>
      <c r="I1139" s="94">
        <f t="shared" si="176"/>
        <v>34239.200000000004</v>
      </c>
      <c r="J1139" s="94">
        <f t="shared" si="182"/>
        <v>0</v>
      </c>
      <c r="K1139" s="79">
        <f t="shared" si="173"/>
        <v>34239.200000000004</v>
      </c>
    </row>
    <row r="1140" spans="1:11" ht="33">
      <c r="A1140" s="41" t="str">
        <f ca="1">IF(ISERROR(MATCH(F1140,Код_КВР,0)),"",INDIRECT(ADDRESS(MATCH(F1140,Код_КВР,0)+1,2,,,"КВР")))</f>
        <v>Социальные выплаты гражданам, кроме публичных нормативных социальных выплат</v>
      </c>
      <c r="B1140" s="88">
        <v>810</v>
      </c>
      <c r="C1140" s="8" t="s">
        <v>216</v>
      </c>
      <c r="D1140" s="8" t="s">
        <v>216</v>
      </c>
      <c r="E1140" s="88" t="s">
        <v>430</v>
      </c>
      <c r="F1140" s="88">
        <v>320</v>
      </c>
      <c r="G1140" s="94">
        <f t="shared" si="182"/>
        <v>34239.200000000004</v>
      </c>
      <c r="H1140" s="94">
        <f t="shared" si="182"/>
        <v>0</v>
      </c>
      <c r="I1140" s="94">
        <f t="shared" si="176"/>
        <v>34239.200000000004</v>
      </c>
      <c r="J1140" s="94">
        <f t="shared" si="182"/>
        <v>0</v>
      </c>
      <c r="K1140" s="79">
        <f t="shared" si="173"/>
        <v>34239.200000000004</v>
      </c>
    </row>
    <row r="1141" spans="1:11" ht="33">
      <c r="A1141" s="41" t="str">
        <f ca="1">IF(ISERROR(MATCH(F1141,Код_КВР,0)),"",INDIRECT(ADDRESS(MATCH(F1141,Код_КВР,0)+1,2,,,"КВР")))</f>
        <v>Приобретение товаров, работ, услуг в пользу граждан в целях их социального обеспечения</v>
      </c>
      <c r="B1141" s="88">
        <v>810</v>
      </c>
      <c r="C1141" s="8" t="s">
        <v>216</v>
      </c>
      <c r="D1141" s="8" t="s">
        <v>216</v>
      </c>
      <c r="E1141" s="88" t="s">
        <v>430</v>
      </c>
      <c r="F1141" s="88">
        <v>323</v>
      </c>
      <c r="G1141" s="94">
        <f>33765.8+473.4</f>
        <v>34239.200000000004</v>
      </c>
      <c r="H1141" s="94"/>
      <c r="I1141" s="94">
        <f t="shared" si="176"/>
        <v>34239.200000000004</v>
      </c>
      <c r="J1141" s="94"/>
      <c r="K1141" s="79">
        <f t="shared" si="173"/>
        <v>34239.200000000004</v>
      </c>
    </row>
    <row r="1142" spans="1:11" ht="12.75">
      <c r="A1142" s="41" t="str">
        <f ca="1">IF(ISERROR(MATCH(C1142,Код_Раздел,0)),"",INDIRECT(ADDRESS(MATCH(C1142,Код_Раздел,0)+1,2,,,"Раздел")))</f>
        <v>Социальная политика</v>
      </c>
      <c r="B1142" s="88">
        <v>810</v>
      </c>
      <c r="C1142" s="8" t="s">
        <v>209</v>
      </c>
      <c r="D1142" s="8"/>
      <c r="E1142" s="88"/>
      <c r="F1142" s="88"/>
      <c r="G1142" s="94">
        <f>G1143+G1150+G1192</f>
        <v>830605.2000000001</v>
      </c>
      <c r="H1142" s="94">
        <f>H1143+H1150+H1192</f>
        <v>0</v>
      </c>
      <c r="I1142" s="94">
        <f t="shared" si="176"/>
        <v>830605.2000000001</v>
      </c>
      <c r="J1142" s="94">
        <f>J1143+J1150+J1192</f>
        <v>-718.2</v>
      </c>
      <c r="K1142" s="79">
        <f t="shared" si="173"/>
        <v>829887.0000000001</v>
      </c>
    </row>
    <row r="1143" spans="1:11" ht="12.75">
      <c r="A1143" s="10" t="s">
        <v>280</v>
      </c>
      <c r="B1143" s="88">
        <v>810</v>
      </c>
      <c r="C1143" s="8" t="s">
        <v>209</v>
      </c>
      <c r="D1143" s="8" t="s">
        <v>235</v>
      </c>
      <c r="E1143" s="88"/>
      <c r="F1143" s="88"/>
      <c r="G1143" s="94">
        <f aca="true" t="shared" si="183" ref="G1143:J1146">G1144</f>
        <v>114241.1</v>
      </c>
      <c r="H1143" s="94">
        <f t="shared" si="183"/>
        <v>0</v>
      </c>
      <c r="I1143" s="94">
        <f t="shared" si="176"/>
        <v>114241.1</v>
      </c>
      <c r="J1143" s="94">
        <f t="shared" si="183"/>
        <v>0</v>
      </c>
      <c r="K1143" s="79">
        <f t="shared" si="173"/>
        <v>114241.1</v>
      </c>
    </row>
    <row r="1144" spans="1:11" ht="33">
      <c r="A1144" s="41" t="str">
        <f ca="1">IF(ISERROR(MATCH(E1144,Код_КЦСР,0)),"",INDIRECT(ADDRESS(MATCH(E1144,Код_КЦСР,0)+1,2,,,"КЦСР")))</f>
        <v>Муниципальная программа «Социальная поддержка граждан на 2014-2018 годы»</v>
      </c>
      <c r="B1144" s="88">
        <v>810</v>
      </c>
      <c r="C1144" s="8" t="s">
        <v>209</v>
      </c>
      <c r="D1144" s="8" t="s">
        <v>235</v>
      </c>
      <c r="E1144" s="88" t="s">
        <v>7</v>
      </c>
      <c r="F1144" s="88"/>
      <c r="G1144" s="94">
        <f t="shared" si="183"/>
        <v>114241.1</v>
      </c>
      <c r="H1144" s="94">
        <f t="shared" si="183"/>
        <v>0</v>
      </c>
      <c r="I1144" s="94">
        <f t="shared" si="176"/>
        <v>114241.1</v>
      </c>
      <c r="J1144" s="94">
        <f t="shared" si="183"/>
        <v>0</v>
      </c>
      <c r="K1144" s="79">
        <f t="shared" si="173"/>
        <v>114241.1</v>
      </c>
    </row>
    <row r="1145" spans="1:11" ht="82.5">
      <c r="A1145" s="41" t="str">
        <f ca="1">IF(ISERROR(MATCH(E1145,Код_КЦСР,0)),"",INDIRECT(ADDRESS(MATCH(E1145,Код_КЦСР,0)+1,2,,,"КЦСР")))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145" s="88">
        <v>810</v>
      </c>
      <c r="C1145" s="8" t="s">
        <v>209</v>
      </c>
      <c r="D1145" s="8" t="s">
        <v>235</v>
      </c>
      <c r="E1145" s="88" t="s">
        <v>430</v>
      </c>
      <c r="F1145" s="88"/>
      <c r="G1145" s="94">
        <f t="shared" si="183"/>
        <v>114241.1</v>
      </c>
      <c r="H1145" s="94">
        <f t="shared" si="183"/>
        <v>0</v>
      </c>
      <c r="I1145" s="94">
        <f t="shared" si="176"/>
        <v>114241.1</v>
      </c>
      <c r="J1145" s="94">
        <f t="shared" si="183"/>
        <v>0</v>
      </c>
      <c r="K1145" s="79">
        <f t="shared" si="173"/>
        <v>114241.1</v>
      </c>
    </row>
    <row r="1146" spans="1:11" ht="33">
      <c r="A1146" s="41" t="str">
        <f ca="1">IF(ISERROR(MATCH(F1146,Код_КВР,0)),"",INDIRECT(ADDRESS(MATCH(F1146,Код_КВР,0)+1,2,,,"КВР")))</f>
        <v>Предоставление субсидий бюджетным, автономным учреждениям и иным некоммерческим организациям</v>
      </c>
      <c r="B1146" s="88">
        <v>810</v>
      </c>
      <c r="C1146" s="8" t="s">
        <v>209</v>
      </c>
      <c r="D1146" s="8" t="s">
        <v>235</v>
      </c>
      <c r="E1146" s="88" t="s">
        <v>430</v>
      </c>
      <c r="F1146" s="88">
        <v>600</v>
      </c>
      <c r="G1146" s="94">
        <f t="shared" si="183"/>
        <v>114241.1</v>
      </c>
      <c r="H1146" s="94">
        <f t="shared" si="183"/>
        <v>0</v>
      </c>
      <c r="I1146" s="94">
        <f t="shared" si="176"/>
        <v>114241.1</v>
      </c>
      <c r="J1146" s="94">
        <f t="shared" si="183"/>
        <v>0</v>
      </c>
      <c r="K1146" s="79">
        <f t="shared" si="173"/>
        <v>114241.1</v>
      </c>
    </row>
    <row r="1147" spans="1:11" ht="12.75">
      <c r="A1147" s="41" t="str">
        <f ca="1">IF(ISERROR(MATCH(F1147,Код_КВР,0)),"",INDIRECT(ADDRESS(MATCH(F1147,Код_КВР,0)+1,2,,,"КВР")))</f>
        <v>Субсидии бюджетным учреждениям</v>
      </c>
      <c r="B1147" s="88">
        <v>810</v>
      </c>
      <c r="C1147" s="8" t="s">
        <v>209</v>
      </c>
      <c r="D1147" s="8" t="s">
        <v>235</v>
      </c>
      <c r="E1147" s="88" t="s">
        <v>430</v>
      </c>
      <c r="F1147" s="88">
        <v>610</v>
      </c>
      <c r="G1147" s="94">
        <f>G1148+G1149</f>
        <v>114241.1</v>
      </c>
      <c r="H1147" s="94">
        <f>H1148+H1149</f>
        <v>0</v>
      </c>
      <c r="I1147" s="94">
        <f t="shared" si="176"/>
        <v>114241.1</v>
      </c>
      <c r="J1147" s="94">
        <f>J1148+J1149</f>
        <v>0</v>
      </c>
      <c r="K1147" s="79">
        <f t="shared" si="173"/>
        <v>114241.1</v>
      </c>
    </row>
    <row r="1148" spans="1:11" ht="49.5">
      <c r="A1148" s="41" t="str">
        <f ca="1">IF(ISERROR(MATCH(F1148,Код_КВР,0)),"",INDIRECT(ADDRESS(MATCH(F1148,Код_КВР,0)+1,2,,,"КВР")))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48" s="88">
        <v>810</v>
      </c>
      <c r="C1148" s="8" t="s">
        <v>209</v>
      </c>
      <c r="D1148" s="8" t="s">
        <v>235</v>
      </c>
      <c r="E1148" s="88" t="s">
        <v>430</v>
      </c>
      <c r="F1148" s="88">
        <v>611</v>
      </c>
      <c r="G1148" s="94">
        <v>110548.1</v>
      </c>
      <c r="H1148" s="94"/>
      <c r="I1148" s="94">
        <f t="shared" si="176"/>
        <v>110548.1</v>
      </c>
      <c r="J1148" s="94"/>
      <c r="K1148" s="79">
        <f t="shared" si="173"/>
        <v>110548.1</v>
      </c>
    </row>
    <row r="1149" spans="1:11" ht="12.75">
      <c r="A1149" s="41" t="str">
        <f ca="1">IF(ISERROR(MATCH(F1149,Код_КВР,0)),"",INDIRECT(ADDRESS(MATCH(F1149,Код_КВР,0)+1,2,,,"КВР")))</f>
        <v>Субсидии бюджетным учреждениям на иные цели</v>
      </c>
      <c r="B1149" s="88">
        <v>810</v>
      </c>
      <c r="C1149" s="8" t="s">
        <v>209</v>
      </c>
      <c r="D1149" s="8" t="s">
        <v>235</v>
      </c>
      <c r="E1149" s="88" t="s">
        <v>430</v>
      </c>
      <c r="F1149" s="88">
        <v>612</v>
      </c>
      <c r="G1149" s="94">
        <f>1491.7+811.6+1389.7</f>
        <v>3693</v>
      </c>
      <c r="H1149" s="94"/>
      <c r="I1149" s="94">
        <f t="shared" si="176"/>
        <v>3693</v>
      </c>
      <c r="J1149" s="94"/>
      <c r="K1149" s="79">
        <f t="shared" si="173"/>
        <v>3693</v>
      </c>
    </row>
    <row r="1150" spans="1:11" ht="12.75">
      <c r="A1150" s="10" t="s">
        <v>200</v>
      </c>
      <c r="B1150" s="88">
        <v>810</v>
      </c>
      <c r="C1150" s="8" t="s">
        <v>209</v>
      </c>
      <c r="D1150" s="8" t="s">
        <v>236</v>
      </c>
      <c r="E1150" s="88"/>
      <c r="F1150" s="88"/>
      <c r="G1150" s="94">
        <f>G1151+G1157</f>
        <v>661473.2000000001</v>
      </c>
      <c r="H1150" s="94">
        <f>H1151+H1157</f>
        <v>0</v>
      </c>
      <c r="I1150" s="94">
        <f t="shared" si="176"/>
        <v>661473.2000000001</v>
      </c>
      <c r="J1150" s="94">
        <f>J1151+J1157</f>
        <v>0</v>
      </c>
      <c r="K1150" s="79">
        <f t="shared" si="173"/>
        <v>661473.2000000001</v>
      </c>
    </row>
    <row r="1151" spans="1:11" ht="12.75">
      <c r="A1151" s="41" t="str">
        <f ca="1">IF(ISERROR(MATCH(E1151,Код_КЦСР,0)),"",INDIRECT(ADDRESS(MATCH(E1151,Код_КЦСР,0)+1,2,,,"КЦСР")))</f>
        <v>Муниципальная программа «Развитие образования» на 2013-2022 годы</v>
      </c>
      <c r="B1151" s="88">
        <v>810</v>
      </c>
      <c r="C1151" s="8" t="s">
        <v>209</v>
      </c>
      <c r="D1151" s="8" t="s">
        <v>236</v>
      </c>
      <c r="E1151" s="88" t="s">
        <v>292</v>
      </c>
      <c r="F1151" s="88"/>
      <c r="G1151" s="94">
        <f aca="true" t="shared" si="184" ref="G1151:J1155">G1152</f>
        <v>593.9</v>
      </c>
      <c r="H1151" s="94">
        <f t="shared" si="184"/>
        <v>0</v>
      </c>
      <c r="I1151" s="94">
        <f t="shared" si="176"/>
        <v>593.9</v>
      </c>
      <c r="J1151" s="94">
        <f t="shared" si="184"/>
        <v>0</v>
      </c>
      <c r="K1151" s="79">
        <f t="shared" si="173"/>
        <v>593.9</v>
      </c>
    </row>
    <row r="1152" spans="1:11" ht="33">
      <c r="A1152" s="41" t="str">
        <f ca="1">IF(ISERROR(MATCH(E1152,Код_КЦСР,0)),"",INDIRECT(ADDRESS(MATCH(E1152,Код_КЦСР,0)+1,2,,,"КЦСР")))</f>
        <v>Социально-педагогическая поддержка детей-сирот и детей, оставшихся без попечения родителей</v>
      </c>
      <c r="B1152" s="88">
        <v>810</v>
      </c>
      <c r="C1152" s="8" t="s">
        <v>209</v>
      </c>
      <c r="D1152" s="8" t="s">
        <v>236</v>
      </c>
      <c r="E1152" s="88" t="s">
        <v>436</v>
      </c>
      <c r="F1152" s="88"/>
      <c r="G1152" s="94">
        <f t="shared" si="184"/>
        <v>593.9</v>
      </c>
      <c r="H1152" s="94">
        <f t="shared" si="184"/>
        <v>0</v>
      </c>
      <c r="I1152" s="94">
        <f t="shared" si="176"/>
        <v>593.9</v>
      </c>
      <c r="J1152" s="94">
        <f t="shared" si="184"/>
        <v>0</v>
      </c>
      <c r="K1152" s="79">
        <f t="shared" si="173"/>
        <v>593.9</v>
      </c>
    </row>
    <row r="1153" spans="1:11" ht="66">
      <c r="A1153" s="41" t="str">
        <f ca="1">IF(ISERROR(MATCH(E1153,Код_КЦСР,0)),"",INDIRECT(ADDRESS(MATCH(E1153,Код_КЦСР,0)+1,2,,,"КЦСР")))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1153" s="88">
        <v>810</v>
      </c>
      <c r="C1153" s="8" t="s">
        <v>209</v>
      </c>
      <c r="D1153" s="8" t="s">
        <v>236</v>
      </c>
      <c r="E1153" s="88" t="s">
        <v>438</v>
      </c>
      <c r="F1153" s="88"/>
      <c r="G1153" s="94">
        <f t="shared" si="184"/>
        <v>593.9</v>
      </c>
      <c r="H1153" s="94">
        <f t="shared" si="184"/>
        <v>0</v>
      </c>
      <c r="I1153" s="94">
        <f t="shared" si="176"/>
        <v>593.9</v>
      </c>
      <c r="J1153" s="94">
        <f t="shared" si="184"/>
        <v>0</v>
      </c>
      <c r="K1153" s="79">
        <f t="shared" si="173"/>
        <v>593.9</v>
      </c>
    </row>
    <row r="1154" spans="1:11" ht="12.75">
      <c r="A1154" s="41" t="str">
        <f ca="1">IF(ISERROR(MATCH(F1154,Код_КВР,0)),"",INDIRECT(ADDRESS(MATCH(F1154,Код_КВР,0)+1,2,,,"КВР")))</f>
        <v>Социальное обеспечение и иные выплаты населению</v>
      </c>
      <c r="B1154" s="88">
        <v>810</v>
      </c>
      <c r="C1154" s="8" t="s">
        <v>209</v>
      </c>
      <c r="D1154" s="8" t="s">
        <v>236</v>
      </c>
      <c r="E1154" s="88" t="s">
        <v>438</v>
      </c>
      <c r="F1154" s="88">
        <v>300</v>
      </c>
      <c r="G1154" s="94">
        <f t="shared" si="184"/>
        <v>593.9</v>
      </c>
      <c r="H1154" s="94">
        <f t="shared" si="184"/>
        <v>0</v>
      </c>
      <c r="I1154" s="94">
        <f t="shared" si="176"/>
        <v>593.9</v>
      </c>
      <c r="J1154" s="94">
        <f t="shared" si="184"/>
        <v>0</v>
      </c>
      <c r="K1154" s="79">
        <f t="shared" si="173"/>
        <v>593.9</v>
      </c>
    </row>
    <row r="1155" spans="1:11" ht="33">
      <c r="A1155" s="41" t="str">
        <f ca="1">IF(ISERROR(MATCH(F1155,Код_КВР,0)),"",INDIRECT(ADDRESS(MATCH(F1155,Код_КВР,0)+1,2,,,"КВР")))</f>
        <v>Социальные выплаты гражданам, кроме публичных нормативных социальных выплат</v>
      </c>
      <c r="B1155" s="88">
        <v>810</v>
      </c>
      <c r="C1155" s="8" t="s">
        <v>209</v>
      </c>
      <c r="D1155" s="8" t="s">
        <v>236</v>
      </c>
      <c r="E1155" s="88" t="s">
        <v>438</v>
      </c>
      <c r="F1155" s="88">
        <v>320</v>
      </c>
      <c r="G1155" s="94">
        <f t="shared" si="184"/>
        <v>593.9</v>
      </c>
      <c r="H1155" s="94">
        <f t="shared" si="184"/>
        <v>0</v>
      </c>
      <c r="I1155" s="94">
        <f t="shared" si="176"/>
        <v>593.9</v>
      </c>
      <c r="J1155" s="94">
        <f t="shared" si="184"/>
        <v>0</v>
      </c>
      <c r="K1155" s="79">
        <f t="shared" si="173"/>
        <v>593.9</v>
      </c>
    </row>
    <row r="1156" spans="1:11" ht="33">
      <c r="A1156" s="41" t="str">
        <f ca="1">IF(ISERROR(MATCH(F1156,Код_КВР,0)),"",INDIRECT(ADDRESS(MATCH(F1156,Код_КВР,0)+1,2,,,"КВР")))</f>
        <v>Пособия, компенсации и иные социальные выплаты гражданам, кроме публичных нормативных обязательств</v>
      </c>
      <c r="B1156" s="88">
        <v>810</v>
      </c>
      <c r="C1156" s="8" t="s">
        <v>209</v>
      </c>
      <c r="D1156" s="8" t="s">
        <v>236</v>
      </c>
      <c r="E1156" s="88" t="s">
        <v>438</v>
      </c>
      <c r="F1156" s="88">
        <v>321</v>
      </c>
      <c r="G1156" s="94">
        <v>593.9</v>
      </c>
      <c r="H1156" s="94"/>
      <c r="I1156" s="94">
        <f t="shared" si="176"/>
        <v>593.9</v>
      </c>
      <c r="J1156" s="94"/>
      <c r="K1156" s="79">
        <f aca="true" t="shared" si="185" ref="K1156:K1219">I1156+J1156</f>
        <v>593.9</v>
      </c>
    </row>
    <row r="1157" spans="1:11" ht="33">
      <c r="A1157" s="41" t="str">
        <f ca="1">IF(ISERROR(MATCH(E1157,Код_КЦСР,0)),"",INDIRECT(ADDRESS(MATCH(E1157,Код_КЦСР,0)+1,2,,,"КЦСР")))</f>
        <v>Муниципальная программа «Социальная поддержка граждан на 2014-2018 годы»</v>
      </c>
      <c r="B1157" s="88">
        <v>810</v>
      </c>
      <c r="C1157" s="8" t="s">
        <v>209</v>
      </c>
      <c r="D1157" s="8" t="s">
        <v>236</v>
      </c>
      <c r="E1157" s="88" t="s">
        <v>7</v>
      </c>
      <c r="F1157" s="88"/>
      <c r="G1157" s="94">
        <f>G1158+G1163+G1168+G1173+G1178+G1183+G1187</f>
        <v>660879.3</v>
      </c>
      <c r="H1157" s="94">
        <f>H1158+H1163+H1168+H1173+H1178+H1183+H1187</f>
        <v>0</v>
      </c>
      <c r="I1157" s="94">
        <f t="shared" si="176"/>
        <v>660879.3</v>
      </c>
      <c r="J1157" s="94">
        <f>J1158+J1163+J1168+J1173+J1178+J1183+J1187</f>
        <v>0</v>
      </c>
      <c r="K1157" s="79">
        <f t="shared" si="185"/>
        <v>660879.3</v>
      </c>
    </row>
    <row r="1158" spans="1:11" ht="33">
      <c r="A1158" s="41" t="str">
        <f ca="1">IF(ISERROR(MATCH(E1158,Код_КЦСР,0)),"",INDIRECT(ADDRESS(MATCH(E1158,Код_КЦСР,0)+1,2,,,"КЦСР")))</f>
        <v>Выплата ежемесячного социального пособия на оздоровление работникам учреждений здравоохранения</v>
      </c>
      <c r="B1158" s="88">
        <v>810</v>
      </c>
      <c r="C1158" s="8" t="s">
        <v>209</v>
      </c>
      <c r="D1158" s="8" t="s">
        <v>236</v>
      </c>
      <c r="E1158" s="88" t="s">
        <v>12</v>
      </c>
      <c r="F1158" s="88"/>
      <c r="G1158" s="94">
        <f aca="true" t="shared" si="186" ref="G1158:J1161">G1159</f>
        <v>27293</v>
      </c>
      <c r="H1158" s="94">
        <f t="shared" si="186"/>
        <v>0</v>
      </c>
      <c r="I1158" s="94">
        <f t="shared" si="176"/>
        <v>27293</v>
      </c>
      <c r="J1158" s="94">
        <f t="shared" si="186"/>
        <v>0</v>
      </c>
      <c r="K1158" s="79">
        <f t="shared" si="185"/>
        <v>27293</v>
      </c>
    </row>
    <row r="1159" spans="1:11" ht="49.5">
      <c r="A1159" s="41" t="str">
        <f ca="1">IF(ISERROR(MATCH(E1159,Код_КЦСР,0)),"",INDIRECT(ADDRESS(MATCH(E1159,Код_КЦСР,0)+1,2,,,"КЦСР")))</f>
        <v>Ежемесячное социальное пособие на оздоровление отдельным категориям работников учреждений здравоохранения в соответствии с решением ЧГД от 29.05.2012 № 93</v>
      </c>
      <c r="B1159" s="88">
        <v>810</v>
      </c>
      <c r="C1159" s="8" t="s">
        <v>209</v>
      </c>
      <c r="D1159" s="8" t="s">
        <v>236</v>
      </c>
      <c r="E1159" s="88" t="s">
        <v>14</v>
      </c>
      <c r="F1159" s="88"/>
      <c r="G1159" s="94">
        <f t="shared" si="186"/>
        <v>27293</v>
      </c>
      <c r="H1159" s="94">
        <f t="shared" si="186"/>
        <v>0</v>
      </c>
      <c r="I1159" s="94">
        <f t="shared" si="176"/>
        <v>27293</v>
      </c>
      <c r="J1159" s="94">
        <f t="shared" si="186"/>
        <v>0</v>
      </c>
      <c r="K1159" s="79">
        <f t="shared" si="185"/>
        <v>27293</v>
      </c>
    </row>
    <row r="1160" spans="1:11" ht="12.75">
      <c r="A1160" s="41" t="str">
        <f ca="1">IF(ISERROR(MATCH(F1160,Код_КВР,0)),"",INDIRECT(ADDRESS(MATCH(F1160,Код_КВР,0)+1,2,,,"КВР")))</f>
        <v>Социальное обеспечение и иные выплаты населению</v>
      </c>
      <c r="B1160" s="88">
        <v>810</v>
      </c>
      <c r="C1160" s="8" t="s">
        <v>209</v>
      </c>
      <c r="D1160" s="8" t="s">
        <v>236</v>
      </c>
      <c r="E1160" s="88" t="s">
        <v>14</v>
      </c>
      <c r="F1160" s="88">
        <v>300</v>
      </c>
      <c r="G1160" s="94">
        <f t="shared" si="186"/>
        <v>27293</v>
      </c>
      <c r="H1160" s="94">
        <f t="shared" si="186"/>
        <v>0</v>
      </c>
      <c r="I1160" s="94">
        <f t="shared" si="176"/>
        <v>27293</v>
      </c>
      <c r="J1160" s="94">
        <f t="shared" si="186"/>
        <v>0</v>
      </c>
      <c r="K1160" s="79">
        <f t="shared" si="185"/>
        <v>27293</v>
      </c>
    </row>
    <row r="1161" spans="1:11" ht="12.75">
      <c r="A1161" s="41" t="str">
        <f ca="1">IF(ISERROR(MATCH(F1161,Код_КВР,0)),"",INDIRECT(ADDRESS(MATCH(F1161,Код_КВР,0)+1,2,,,"КВР")))</f>
        <v>Публичные нормативные социальные выплаты гражданам</v>
      </c>
      <c r="B1161" s="88">
        <v>810</v>
      </c>
      <c r="C1161" s="8" t="s">
        <v>209</v>
      </c>
      <c r="D1161" s="8" t="s">
        <v>236</v>
      </c>
      <c r="E1161" s="88" t="s">
        <v>14</v>
      </c>
      <c r="F1161" s="88">
        <v>310</v>
      </c>
      <c r="G1161" s="94">
        <f t="shared" si="186"/>
        <v>27293</v>
      </c>
      <c r="H1161" s="94">
        <f t="shared" si="186"/>
        <v>0</v>
      </c>
      <c r="I1161" s="94">
        <f t="shared" si="176"/>
        <v>27293</v>
      </c>
      <c r="J1161" s="94">
        <f t="shared" si="186"/>
        <v>0</v>
      </c>
      <c r="K1161" s="79">
        <f t="shared" si="185"/>
        <v>27293</v>
      </c>
    </row>
    <row r="1162" spans="1:11" ht="33">
      <c r="A1162" s="41" t="str">
        <f ca="1">IF(ISERROR(MATCH(F1162,Код_КВР,0)),"",INDIRECT(ADDRESS(MATCH(F1162,Код_КВР,0)+1,2,,,"КВР")))</f>
        <v>Пособия, компенсации, меры социальной поддержки по публичным нормативным обязательствам</v>
      </c>
      <c r="B1162" s="88">
        <v>810</v>
      </c>
      <c r="C1162" s="8" t="s">
        <v>209</v>
      </c>
      <c r="D1162" s="8" t="s">
        <v>236</v>
      </c>
      <c r="E1162" s="88" t="s">
        <v>14</v>
      </c>
      <c r="F1162" s="88">
        <v>313</v>
      </c>
      <c r="G1162" s="94">
        <v>27293</v>
      </c>
      <c r="H1162" s="94"/>
      <c r="I1162" s="94">
        <f t="shared" si="176"/>
        <v>27293</v>
      </c>
      <c r="J1162" s="94"/>
      <c r="K1162" s="79">
        <f t="shared" si="185"/>
        <v>27293</v>
      </c>
    </row>
    <row r="1163" spans="1:11" ht="33">
      <c r="A1163" s="41" t="str">
        <f ca="1">IF(ISERROR(MATCH(E1163,Код_КЦСР,0)),"",INDIRECT(ADDRESS(MATCH(E1163,Код_КЦСР,0)+1,2,,,"КЦСР")))</f>
        <v>Выплата ежемесячного социального пособия за найм жилых помещений специалистам учреждений здравоохранения</v>
      </c>
      <c r="B1163" s="88">
        <v>810</v>
      </c>
      <c r="C1163" s="8" t="s">
        <v>209</v>
      </c>
      <c r="D1163" s="8" t="s">
        <v>236</v>
      </c>
      <c r="E1163" s="88" t="s">
        <v>16</v>
      </c>
      <c r="F1163" s="88"/>
      <c r="G1163" s="94">
        <f aca="true" t="shared" si="187" ref="G1163:J1166">G1164</f>
        <v>3888</v>
      </c>
      <c r="H1163" s="94">
        <f t="shared" si="187"/>
        <v>0</v>
      </c>
      <c r="I1163" s="94">
        <f t="shared" si="176"/>
        <v>3888</v>
      </c>
      <c r="J1163" s="94">
        <f t="shared" si="187"/>
        <v>0</v>
      </c>
      <c r="K1163" s="79">
        <f t="shared" si="185"/>
        <v>3888</v>
      </c>
    </row>
    <row r="1164" spans="1:11" ht="49.5">
      <c r="A1164" s="41" t="str">
        <f ca="1">IF(ISERROR(MATCH(E1164,Код_КЦСР,0)),"",INDIRECT(ADDRESS(MATCH(E1164,Код_КЦСР,0)+1,2,,,"КЦСР")))</f>
        <v>Ежемесячное социальное пособие за найм (поднайм) жилых помещений специалистам учреждений здравоохранения в соответствии с решением ЧГД от 29.05.2012 № 98</v>
      </c>
      <c r="B1164" s="88">
        <v>810</v>
      </c>
      <c r="C1164" s="8" t="s">
        <v>209</v>
      </c>
      <c r="D1164" s="8" t="s">
        <v>236</v>
      </c>
      <c r="E1164" s="88" t="s">
        <v>18</v>
      </c>
      <c r="F1164" s="88"/>
      <c r="G1164" s="94">
        <f t="shared" si="187"/>
        <v>3888</v>
      </c>
      <c r="H1164" s="94">
        <f t="shared" si="187"/>
        <v>0</v>
      </c>
      <c r="I1164" s="94">
        <f t="shared" si="176"/>
        <v>3888</v>
      </c>
      <c r="J1164" s="94">
        <f t="shared" si="187"/>
        <v>0</v>
      </c>
      <c r="K1164" s="79">
        <f t="shared" si="185"/>
        <v>3888</v>
      </c>
    </row>
    <row r="1165" spans="1:11" ht="12.75">
      <c r="A1165" s="41" t="str">
        <f ca="1">IF(ISERROR(MATCH(F1165,Код_КВР,0)),"",INDIRECT(ADDRESS(MATCH(F1165,Код_КВР,0)+1,2,,,"КВР")))</f>
        <v>Социальное обеспечение и иные выплаты населению</v>
      </c>
      <c r="B1165" s="88">
        <v>810</v>
      </c>
      <c r="C1165" s="8" t="s">
        <v>209</v>
      </c>
      <c r="D1165" s="8" t="s">
        <v>236</v>
      </c>
      <c r="E1165" s="88" t="s">
        <v>18</v>
      </c>
      <c r="F1165" s="88">
        <v>300</v>
      </c>
      <c r="G1165" s="94">
        <f t="shared" si="187"/>
        <v>3888</v>
      </c>
      <c r="H1165" s="94">
        <f t="shared" si="187"/>
        <v>0</v>
      </c>
      <c r="I1165" s="94">
        <f t="shared" si="176"/>
        <v>3888</v>
      </c>
      <c r="J1165" s="94">
        <f t="shared" si="187"/>
        <v>0</v>
      </c>
      <c r="K1165" s="79">
        <f t="shared" si="185"/>
        <v>3888</v>
      </c>
    </row>
    <row r="1166" spans="1:11" ht="12.75">
      <c r="A1166" s="41" t="str">
        <f ca="1">IF(ISERROR(MATCH(F1166,Код_КВР,0)),"",INDIRECT(ADDRESS(MATCH(F1166,Код_КВР,0)+1,2,,,"КВР")))</f>
        <v>Публичные нормативные социальные выплаты гражданам</v>
      </c>
      <c r="B1166" s="88">
        <v>810</v>
      </c>
      <c r="C1166" s="8" t="s">
        <v>209</v>
      </c>
      <c r="D1166" s="8" t="s">
        <v>236</v>
      </c>
      <c r="E1166" s="88" t="s">
        <v>18</v>
      </c>
      <c r="F1166" s="88">
        <v>310</v>
      </c>
      <c r="G1166" s="94">
        <f t="shared" si="187"/>
        <v>3888</v>
      </c>
      <c r="H1166" s="94">
        <f t="shared" si="187"/>
        <v>0</v>
      </c>
      <c r="I1166" s="94">
        <f t="shared" si="176"/>
        <v>3888</v>
      </c>
      <c r="J1166" s="94">
        <f t="shared" si="187"/>
        <v>0</v>
      </c>
      <c r="K1166" s="79">
        <f t="shared" si="185"/>
        <v>3888</v>
      </c>
    </row>
    <row r="1167" spans="1:11" ht="33">
      <c r="A1167" s="41" t="str">
        <f ca="1">IF(ISERROR(MATCH(F1167,Код_КВР,0)),"",INDIRECT(ADDRESS(MATCH(F1167,Код_КВР,0)+1,2,,,"КВР")))</f>
        <v>Пособия, компенсации, меры социальной поддержки по публичным нормативным обязательствам</v>
      </c>
      <c r="B1167" s="88">
        <v>810</v>
      </c>
      <c r="C1167" s="8" t="s">
        <v>209</v>
      </c>
      <c r="D1167" s="8" t="s">
        <v>236</v>
      </c>
      <c r="E1167" s="88" t="s">
        <v>18</v>
      </c>
      <c r="F1167" s="88">
        <v>313</v>
      </c>
      <c r="G1167" s="94">
        <v>3888</v>
      </c>
      <c r="H1167" s="94"/>
      <c r="I1167" s="94">
        <f t="shared" si="176"/>
        <v>3888</v>
      </c>
      <c r="J1167" s="94"/>
      <c r="K1167" s="79">
        <f t="shared" si="185"/>
        <v>3888</v>
      </c>
    </row>
    <row r="1168" spans="1:11" ht="33">
      <c r="A1168" s="41" t="str">
        <f ca="1">IF(ISERROR(MATCH(E1168,Код_КЦСР,0)),"",INDIRECT(ADDRESS(MATCH(E1168,Код_КЦСР,0)+1,2,,,"КЦСР")))</f>
        <v>Выплата вознаграждений лицам, имеющим знак «За особые заслуги перед городом Череповцом»</v>
      </c>
      <c r="B1168" s="88">
        <v>810</v>
      </c>
      <c r="C1168" s="8" t="s">
        <v>209</v>
      </c>
      <c r="D1168" s="8" t="s">
        <v>236</v>
      </c>
      <c r="E1168" s="88" t="s">
        <v>20</v>
      </c>
      <c r="F1168" s="88"/>
      <c r="G1168" s="94">
        <f aca="true" t="shared" si="188" ref="G1168:J1171">G1169</f>
        <v>421.2</v>
      </c>
      <c r="H1168" s="94">
        <f t="shared" si="188"/>
        <v>0</v>
      </c>
      <c r="I1168" s="94">
        <f t="shared" si="176"/>
        <v>421.2</v>
      </c>
      <c r="J1168" s="94">
        <f t="shared" si="188"/>
        <v>0</v>
      </c>
      <c r="K1168" s="79">
        <f t="shared" si="185"/>
        <v>421.2</v>
      </c>
    </row>
    <row r="1169" spans="1:11" ht="49.5">
      <c r="A1169" s="41" t="str">
        <f ca="1">IF(ISERROR(MATCH(E1169,Код_КЦСР,0)),"",INDIRECT(ADDRESS(MATCH(E1169,Код_КЦСР,0)+1,2,,,"КЦСР")))</f>
        <v>Выплата вознаграждений лицам, имеющим знак «За особые заслуги перед городом Череповцом» в соответствии с постановлением ЧГД от 27.09.2005 № 88</v>
      </c>
      <c r="B1169" s="88">
        <v>810</v>
      </c>
      <c r="C1169" s="8" t="s">
        <v>209</v>
      </c>
      <c r="D1169" s="8" t="s">
        <v>236</v>
      </c>
      <c r="E1169" s="88" t="s">
        <v>22</v>
      </c>
      <c r="F1169" s="88"/>
      <c r="G1169" s="94">
        <f t="shared" si="188"/>
        <v>421.2</v>
      </c>
      <c r="H1169" s="94">
        <f t="shared" si="188"/>
        <v>0</v>
      </c>
      <c r="I1169" s="94">
        <f t="shared" si="176"/>
        <v>421.2</v>
      </c>
      <c r="J1169" s="94">
        <f t="shared" si="188"/>
        <v>0</v>
      </c>
      <c r="K1169" s="79">
        <f t="shared" si="185"/>
        <v>421.2</v>
      </c>
    </row>
    <row r="1170" spans="1:11" ht="12.75">
      <c r="A1170" s="41" t="str">
        <f ca="1">IF(ISERROR(MATCH(F1170,Код_КВР,0)),"",INDIRECT(ADDRESS(MATCH(F1170,Код_КВР,0)+1,2,,,"КВР")))</f>
        <v>Социальное обеспечение и иные выплаты населению</v>
      </c>
      <c r="B1170" s="88">
        <v>810</v>
      </c>
      <c r="C1170" s="8" t="s">
        <v>209</v>
      </c>
      <c r="D1170" s="8" t="s">
        <v>236</v>
      </c>
      <c r="E1170" s="88" t="s">
        <v>22</v>
      </c>
      <c r="F1170" s="88">
        <v>300</v>
      </c>
      <c r="G1170" s="94">
        <f t="shared" si="188"/>
        <v>421.2</v>
      </c>
      <c r="H1170" s="94">
        <f t="shared" si="188"/>
        <v>0</v>
      </c>
      <c r="I1170" s="94">
        <f t="shared" si="176"/>
        <v>421.2</v>
      </c>
      <c r="J1170" s="94">
        <f t="shared" si="188"/>
        <v>0</v>
      </c>
      <c r="K1170" s="79">
        <f t="shared" si="185"/>
        <v>421.2</v>
      </c>
    </row>
    <row r="1171" spans="1:11" ht="12.75">
      <c r="A1171" s="41" t="str">
        <f ca="1">IF(ISERROR(MATCH(F1171,Код_КВР,0)),"",INDIRECT(ADDRESS(MATCH(F1171,Код_КВР,0)+1,2,,,"КВР")))</f>
        <v>Публичные нормативные социальные выплаты гражданам</v>
      </c>
      <c r="B1171" s="88">
        <v>810</v>
      </c>
      <c r="C1171" s="8" t="s">
        <v>209</v>
      </c>
      <c r="D1171" s="8" t="s">
        <v>236</v>
      </c>
      <c r="E1171" s="88" t="s">
        <v>22</v>
      </c>
      <c r="F1171" s="88">
        <v>310</v>
      </c>
      <c r="G1171" s="94">
        <f t="shared" si="188"/>
        <v>421.2</v>
      </c>
      <c r="H1171" s="94">
        <f t="shared" si="188"/>
        <v>0</v>
      </c>
      <c r="I1171" s="94">
        <f aca="true" t="shared" si="189" ref="I1171:I1241">G1171+H1171</f>
        <v>421.2</v>
      </c>
      <c r="J1171" s="94">
        <f t="shared" si="188"/>
        <v>0</v>
      </c>
      <c r="K1171" s="79">
        <f t="shared" si="185"/>
        <v>421.2</v>
      </c>
    </row>
    <row r="1172" spans="1:11" ht="33">
      <c r="A1172" s="41" t="str">
        <f ca="1">IF(ISERROR(MATCH(F1172,Код_КВР,0)),"",INDIRECT(ADDRESS(MATCH(F1172,Код_КВР,0)+1,2,,,"КВР")))</f>
        <v>Пособия, компенсации, меры социальной поддержки по публичным нормативным обязательствам</v>
      </c>
      <c r="B1172" s="88">
        <v>810</v>
      </c>
      <c r="C1172" s="8" t="s">
        <v>209</v>
      </c>
      <c r="D1172" s="8" t="s">
        <v>236</v>
      </c>
      <c r="E1172" s="88" t="s">
        <v>22</v>
      </c>
      <c r="F1172" s="88">
        <v>313</v>
      </c>
      <c r="G1172" s="94">
        <v>421.2</v>
      </c>
      <c r="H1172" s="94"/>
      <c r="I1172" s="94">
        <f t="shared" si="189"/>
        <v>421.2</v>
      </c>
      <c r="J1172" s="94"/>
      <c r="K1172" s="79">
        <f t="shared" si="185"/>
        <v>421.2</v>
      </c>
    </row>
    <row r="1173" spans="1:11" ht="33">
      <c r="A1173" s="41" t="str">
        <f ca="1">IF(ISERROR(MATCH(E1173,Код_КЦСР,0)),"",INDIRECT(ADDRESS(MATCH(E1173,Код_КЦСР,0)+1,2,,,"КЦСР")))</f>
        <v>Выплата вознаграждений лицам, имеющим звание «Почетный гражданин города Череповца</v>
      </c>
      <c r="B1173" s="88">
        <v>810</v>
      </c>
      <c r="C1173" s="8" t="s">
        <v>209</v>
      </c>
      <c r="D1173" s="8" t="s">
        <v>236</v>
      </c>
      <c r="E1173" s="88" t="s">
        <v>24</v>
      </c>
      <c r="F1173" s="88"/>
      <c r="G1173" s="94">
        <f aca="true" t="shared" si="190" ref="G1173:J1176">G1174</f>
        <v>449.5</v>
      </c>
      <c r="H1173" s="94">
        <f t="shared" si="190"/>
        <v>0</v>
      </c>
      <c r="I1173" s="94">
        <f t="shared" si="189"/>
        <v>449.5</v>
      </c>
      <c r="J1173" s="94">
        <f t="shared" si="190"/>
        <v>0</v>
      </c>
      <c r="K1173" s="79">
        <f t="shared" si="185"/>
        <v>449.5</v>
      </c>
    </row>
    <row r="1174" spans="1:11" ht="49.5">
      <c r="A1174" s="41" t="str">
        <f ca="1">IF(ISERROR(MATCH(E1174,Код_КЦСР,0)),"",INDIRECT(ADDRESS(MATCH(E1174,Код_КЦСР,0)+1,2,,,"КЦСР")))</f>
        <v>Выплата вознаграждений лицам, имеющим звание «Почетный гражданин города Череповца» в соответствии с постановлением ЧГД от 27.09.2005 № 87</v>
      </c>
      <c r="B1174" s="88">
        <v>810</v>
      </c>
      <c r="C1174" s="8" t="s">
        <v>209</v>
      </c>
      <c r="D1174" s="8" t="s">
        <v>236</v>
      </c>
      <c r="E1174" s="88" t="s">
        <v>26</v>
      </c>
      <c r="F1174" s="88"/>
      <c r="G1174" s="94">
        <f t="shared" si="190"/>
        <v>449.5</v>
      </c>
      <c r="H1174" s="94">
        <f t="shared" si="190"/>
        <v>0</v>
      </c>
      <c r="I1174" s="94">
        <f t="shared" si="189"/>
        <v>449.5</v>
      </c>
      <c r="J1174" s="94">
        <f t="shared" si="190"/>
        <v>0</v>
      </c>
      <c r="K1174" s="79">
        <f t="shared" si="185"/>
        <v>449.5</v>
      </c>
    </row>
    <row r="1175" spans="1:11" ht="12.75">
      <c r="A1175" s="41" t="str">
        <f ca="1">IF(ISERROR(MATCH(F1175,Код_КВР,0)),"",INDIRECT(ADDRESS(MATCH(F1175,Код_КВР,0)+1,2,,,"КВР")))</f>
        <v>Социальное обеспечение и иные выплаты населению</v>
      </c>
      <c r="B1175" s="88">
        <v>810</v>
      </c>
      <c r="C1175" s="8" t="s">
        <v>209</v>
      </c>
      <c r="D1175" s="8" t="s">
        <v>236</v>
      </c>
      <c r="E1175" s="88" t="s">
        <v>26</v>
      </c>
      <c r="F1175" s="88">
        <v>300</v>
      </c>
      <c r="G1175" s="94">
        <f t="shared" si="190"/>
        <v>449.5</v>
      </c>
      <c r="H1175" s="94">
        <f t="shared" si="190"/>
        <v>0</v>
      </c>
      <c r="I1175" s="94">
        <f t="shared" si="189"/>
        <v>449.5</v>
      </c>
      <c r="J1175" s="94">
        <f t="shared" si="190"/>
        <v>0</v>
      </c>
      <c r="K1175" s="79">
        <f t="shared" si="185"/>
        <v>449.5</v>
      </c>
    </row>
    <row r="1176" spans="1:11" ht="12.75">
      <c r="A1176" s="41" t="str">
        <f ca="1">IF(ISERROR(MATCH(F1176,Код_КВР,0)),"",INDIRECT(ADDRESS(MATCH(F1176,Код_КВР,0)+1,2,,,"КВР")))</f>
        <v>Публичные нормативные социальные выплаты гражданам</v>
      </c>
      <c r="B1176" s="88">
        <v>810</v>
      </c>
      <c r="C1176" s="8" t="s">
        <v>209</v>
      </c>
      <c r="D1176" s="8" t="s">
        <v>236</v>
      </c>
      <c r="E1176" s="88" t="s">
        <v>26</v>
      </c>
      <c r="F1176" s="88">
        <v>310</v>
      </c>
      <c r="G1176" s="94">
        <f t="shared" si="190"/>
        <v>449.5</v>
      </c>
      <c r="H1176" s="94">
        <f t="shared" si="190"/>
        <v>0</v>
      </c>
      <c r="I1176" s="94">
        <f t="shared" si="189"/>
        <v>449.5</v>
      </c>
      <c r="J1176" s="94">
        <f t="shared" si="190"/>
        <v>0</v>
      </c>
      <c r="K1176" s="79">
        <f t="shared" si="185"/>
        <v>449.5</v>
      </c>
    </row>
    <row r="1177" spans="1:11" ht="33">
      <c r="A1177" s="41" t="str">
        <f ca="1">IF(ISERROR(MATCH(F1177,Код_КВР,0)),"",INDIRECT(ADDRESS(MATCH(F1177,Код_КВР,0)+1,2,,,"КВР")))</f>
        <v>Пособия, компенсации, меры социальной поддержки по публичным нормативным обязательствам</v>
      </c>
      <c r="B1177" s="88">
        <v>810</v>
      </c>
      <c r="C1177" s="8" t="s">
        <v>209</v>
      </c>
      <c r="D1177" s="8" t="s">
        <v>236</v>
      </c>
      <c r="E1177" s="88" t="s">
        <v>26</v>
      </c>
      <c r="F1177" s="88">
        <v>313</v>
      </c>
      <c r="G1177" s="94">
        <v>449.5</v>
      </c>
      <c r="H1177" s="94"/>
      <c r="I1177" s="94">
        <f t="shared" si="189"/>
        <v>449.5</v>
      </c>
      <c r="J1177" s="94"/>
      <c r="K1177" s="79">
        <f t="shared" si="185"/>
        <v>449.5</v>
      </c>
    </row>
    <row r="1178" spans="1:11" ht="33">
      <c r="A1178" s="41" t="str">
        <f ca="1">IF(ISERROR(MATCH(E1178,Код_КЦСР,0)),"",INDIRECT(ADDRESS(MATCH(E1178,Код_КЦСР,0)+1,2,,,"КЦСР")))</f>
        <v>Социальная поддержка пенсионеров на условиях договора пожизненного содержания с иждивением</v>
      </c>
      <c r="B1178" s="88">
        <v>810</v>
      </c>
      <c r="C1178" s="8" t="s">
        <v>209</v>
      </c>
      <c r="D1178" s="8" t="s">
        <v>236</v>
      </c>
      <c r="E1178" s="88" t="s">
        <v>28</v>
      </c>
      <c r="F1178" s="88"/>
      <c r="G1178" s="94">
        <f aca="true" t="shared" si="191" ref="G1178:J1188">G1179</f>
        <v>14888.699999999999</v>
      </c>
      <c r="H1178" s="94">
        <f t="shared" si="191"/>
        <v>0</v>
      </c>
      <c r="I1178" s="94">
        <f t="shared" si="189"/>
        <v>14888.699999999999</v>
      </c>
      <c r="J1178" s="94">
        <f t="shared" si="191"/>
        <v>0</v>
      </c>
      <c r="K1178" s="79">
        <f t="shared" si="185"/>
        <v>14888.699999999999</v>
      </c>
    </row>
    <row r="1179" spans="1:11" ht="12.75">
      <c r="A1179" s="41" t="str">
        <f ca="1">IF(ISERROR(MATCH(F1179,Код_КВР,0)),"",INDIRECT(ADDRESS(MATCH(F1179,Код_КВР,0)+1,2,,,"КВР")))</f>
        <v>Социальное обеспечение и иные выплаты населению</v>
      </c>
      <c r="B1179" s="88">
        <v>810</v>
      </c>
      <c r="C1179" s="8" t="s">
        <v>209</v>
      </c>
      <c r="D1179" s="8" t="s">
        <v>236</v>
      </c>
      <c r="E1179" s="88" t="s">
        <v>28</v>
      </c>
      <c r="F1179" s="88">
        <v>300</v>
      </c>
      <c r="G1179" s="94">
        <f t="shared" si="191"/>
        <v>14888.699999999999</v>
      </c>
      <c r="H1179" s="94">
        <f t="shared" si="191"/>
        <v>0</v>
      </c>
      <c r="I1179" s="94">
        <f t="shared" si="189"/>
        <v>14888.699999999999</v>
      </c>
      <c r="J1179" s="94">
        <f t="shared" si="191"/>
        <v>0</v>
      </c>
      <c r="K1179" s="79">
        <f t="shared" si="185"/>
        <v>14888.699999999999</v>
      </c>
    </row>
    <row r="1180" spans="1:11" ht="33">
      <c r="A1180" s="41" t="str">
        <f ca="1">IF(ISERROR(MATCH(F1180,Код_КВР,0)),"",INDIRECT(ADDRESS(MATCH(F1180,Код_КВР,0)+1,2,,,"КВР")))</f>
        <v>Социальные выплаты гражданам, кроме публичных нормативных социальных выплат</v>
      </c>
      <c r="B1180" s="88">
        <v>810</v>
      </c>
      <c r="C1180" s="8" t="s">
        <v>209</v>
      </c>
      <c r="D1180" s="8" t="s">
        <v>236</v>
      </c>
      <c r="E1180" s="88" t="s">
        <v>28</v>
      </c>
      <c r="F1180" s="88">
        <v>320</v>
      </c>
      <c r="G1180" s="94">
        <f>SUM(G1181:G1182)</f>
        <v>14888.699999999999</v>
      </c>
      <c r="H1180" s="94">
        <f>SUM(H1181:H1182)</f>
        <v>0</v>
      </c>
      <c r="I1180" s="94">
        <f t="shared" si="189"/>
        <v>14888.699999999999</v>
      </c>
      <c r="J1180" s="94">
        <f>SUM(J1181:J1182)</f>
        <v>0</v>
      </c>
      <c r="K1180" s="79">
        <f t="shared" si="185"/>
        <v>14888.699999999999</v>
      </c>
    </row>
    <row r="1181" spans="1:11" ht="33">
      <c r="A1181" s="41" t="str">
        <f ca="1">IF(ISERROR(MATCH(F1181,Код_КВР,0)),"",INDIRECT(ADDRESS(MATCH(F1181,Код_КВР,0)+1,2,,,"КВР")))</f>
        <v>Пособия, компенсации и иные социальные выплаты гражданам, кроме публичных нормативных обязательств</v>
      </c>
      <c r="B1181" s="88">
        <v>810</v>
      </c>
      <c r="C1181" s="8" t="s">
        <v>209</v>
      </c>
      <c r="D1181" s="8" t="s">
        <v>236</v>
      </c>
      <c r="E1181" s="88" t="s">
        <v>28</v>
      </c>
      <c r="F1181" s="88">
        <v>321</v>
      </c>
      <c r="G1181" s="94">
        <v>12936.9</v>
      </c>
      <c r="H1181" s="94"/>
      <c r="I1181" s="94">
        <f t="shared" si="189"/>
        <v>12936.9</v>
      </c>
      <c r="J1181" s="94"/>
      <c r="K1181" s="79">
        <f t="shared" si="185"/>
        <v>12936.9</v>
      </c>
    </row>
    <row r="1182" spans="1:11" ht="33">
      <c r="A1182" s="41" t="str">
        <f ca="1">IF(ISERROR(MATCH(F1182,Код_КВР,0)),"",INDIRECT(ADDRESS(MATCH(F1182,Код_КВР,0)+1,2,,,"КВР")))</f>
        <v>Приобретение товаров, работ, услуг в пользу граждан в целях их социального обеспечения</v>
      </c>
      <c r="B1182" s="88">
        <v>810</v>
      </c>
      <c r="C1182" s="8" t="s">
        <v>209</v>
      </c>
      <c r="D1182" s="8" t="s">
        <v>236</v>
      </c>
      <c r="E1182" s="88" t="s">
        <v>28</v>
      </c>
      <c r="F1182" s="88">
        <v>323</v>
      </c>
      <c r="G1182" s="94">
        <v>1951.8</v>
      </c>
      <c r="H1182" s="94"/>
      <c r="I1182" s="94">
        <f t="shared" si="189"/>
        <v>1951.8</v>
      </c>
      <c r="J1182" s="94"/>
      <c r="K1182" s="79">
        <f t="shared" si="185"/>
        <v>1951.8</v>
      </c>
    </row>
    <row r="1183" spans="1:11" ht="33">
      <c r="A1183" s="41" t="str">
        <f ca="1">IF(ISERROR(MATCH(E1183,Код_КЦСР,0)),"",INDIRECT(ADDRESS(MATCH(E1183,Код_КЦСР,0)+1,2,,,"КЦСР")))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1183" s="88">
        <v>810</v>
      </c>
      <c r="C1183" s="8" t="s">
        <v>209</v>
      </c>
      <c r="D1183" s="8" t="s">
        <v>236</v>
      </c>
      <c r="E1183" s="88" t="s">
        <v>435</v>
      </c>
      <c r="F1183" s="88"/>
      <c r="G1183" s="94">
        <f t="shared" si="191"/>
        <v>277578.3</v>
      </c>
      <c r="H1183" s="94">
        <f t="shared" si="191"/>
        <v>0</v>
      </c>
      <c r="I1183" s="94">
        <f t="shared" si="189"/>
        <v>277578.3</v>
      </c>
      <c r="J1183" s="94">
        <f t="shared" si="191"/>
        <v>0</v>
      </c>
      <c r="K1183" s="79">
        <f t="shared" si="185"/>
        <v>277578.3</v>
      </c>
    </row>
    <row r="1184" spans="1:11" ht="12.75">
      <c r="A1184" s="41" t="str">
        <f ca="1">IF(ISERROR(MATCH(F1184,Код_КВР,0)),"",INDIRECT(ADDRESS(MATCH(F1184,Код_КВР,0)+1,2,,,"КВР")))</f>
        <v>Социальное обеспечение и иные выплаты населению</v>
      </c>
      <c r="B1184" s="88">
        <v>810</v>
      </c>
      <c r="C1184" s="8" t="s">
        <v>209</v>
      </c>
      <c r="D1184" s="8" t="s">
        <v>236</v>
      </c>
      <c r="E1184" s="88" t="s">
        <v>435</v>
      </c>
      <c r="F1184" s="88">
        <v>300</v>
      </c>
      <c r="G1184" s="94">
        <f t="shared" si="191"/>
        <v>277578.3</v>
      </c>
      <c r="H1184" s="94">
        <f t="shared" si="191"/>
        <v>0</v>
      </c>
      <c r="I1184" s="94">
        <f t="shared" si="189"/>
        <v>277578.3</v>
      </c>
      <c r="J1184" s="94">
        <f t="shared" si="191"/>
        <v>0</v>
      </c>
      <c r="K1184" s="79">
        <f t="shared" si="185"/>
        <v>277578.3</v>
      </c>
    </row>
    <row r="1185" spans="1:11" ht="33">
      <c r="A1185" s="41" t="str">
        <f ca="1">IF(ISERROR(MATCH(F1185,Код_КВР,0)),"",INDIRECT(ADDRESS(MATCH(F1185,Код_КВР,0)+1,2,,,"КВР")))</f>
        <v>Социальные выплаты гражданам, кроме публичных нормативных социальных выплат</v>
      </c>
      <c r="B1185" s="88">
        <v>810</v>
      </c>
      <c r="C1185" s="8" t="s">
        <v>209</v>
      </c>
      <c r="D1185" s="8" t="s">
        <v>236</v>
      </c>
      <c r="E1185" s="88" t="s">
        <v>435</v>
      </c>
      <c r="F1185" s="88">
        <v>320</v>
      </c>
      <c r="G1185" s="94">
        <f t="shared" si="191"/>
        <v>277578.3</v>
      </c>
      <c r="H1185" s="94">
        <f t="shared" si="191"/>
        <v>0</v>
      </c>
      <c r="I1185" s="94">
        <f t="shared" si="189"/>
        <v>277578.3</v>
      </c>
      <c r="J1185" s="94">
        <f t="shared" si="191"/>
        <v>0</v>
      </c>
      <c r="K1185" s="79">
        <f t="shared" si="185"/>
        <v>277578.3</v>
      </c>
    </row>
    <row r="1186" spans="1:11" ht="33">
      <c r="A1186" s="41" t="str">
        <f ca="1">IF(ISERROR(MATCH(F1186,Код_КВР,0)),"",INDIRECT(ADDRESS(MATCH(F1186,Код_КВР,0)+1,2,,,"КВР")))</f>
        <v>Пособия, компенсации и иные социальные выплаты гражданам, кроме публичных нормативных обязательств</v>
      </c>
      <c r="B1186" s="88">
        <v>810</v>
      </c>
      <c r="C1186" s="8" t="s">
        <v>209</v>
      </c>
      <c r="D1186" s="8" t="s">
        <v>236</v>
      </c>
      <c r="E1186" s="88" t="s">
        <v>435</v>
      </c>
      <c r="F1186" s="88">
        <v>321</v>
      </c>
      <c r="G1186" s="94">
        <v>277578.3</v>
      </c>
      <c r="H1186" s="94"/>
      <c r="I1186" s="94">
        <f t="shared" si="189"/>
        <v>277578.3</v>
      </c>
      <c r="J1186" s="94"/>
      <c r="K1186" s="79">
        <f t="shared" si="185"/>
        <v>277578.3</v>
      </c>
    </row>
    <row r="1187" spans="1:11" ht="82.5">
      <c r="A1187" s="41" t="str">
        <f ca="1">IF(ISERROR(MATCH(E1187,Код_КЦСР,0)),"",INDIRECT(ADDRESS(MATCH(E1187,Код_КЦСР,0)+1,2,,,"КЦСР")))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187" s="88">
        <v>810</v>
      </c>
      <c r="C1187" s="8" t="s">
        <v>209</v>
      </c>
      <c r="D1187" s="8" t="s">
        <v>236</v>
      </c>
      <c r="E1187" s="88" t="s">
        <v>430</v>
      </c>
      <c r="F1187" s="88"/>
      <c r="G1187" s="94">
        <f t="shared" si="191"/>
        <v>336360.6</v>
      </c>
      <c r="H1187" s="94">
        <f t="shared" si="191"/>
        <v>0</v>
      </c>
      <c r="I1187" s="94">
        <f t="shared" si="189"/>
        <v>336360.6</v>
      </c>
      <c r="J1187" s="94">
        <f t="shared" si="191"/>
        <v>0</v>
      </c>
      <c r="K1187" s="79">
        <f t="shared" si="185"/>
        <v>336360.6</v>
      </c>
    </row>
    <row r="1188" spans="1:11" ht="12.75">
      <c r="A1188" s="41" t="str">
        <f ca="1">IF(ISERROR(MATCH(F1188,Код_КВР,0)),"",INDIRECT(ADDRESS(MATCH(F1188,Код_КВР,0)+1,2,,,"КВР")))</f>
        <v>Социальное обеспечение и иные выплаты населению</v>
      </c>
      <c r="B1188" s="88">
        <v>810</v>
      </c>
      <c r="C1188" s="8" t="s">
        <v>209</v>
      </c>
      <c r="D1188" s="8" t="s">
        <v>236</v>
      </c>
      <c r="E1188" s="88" t="s">
        <v>430</v>
      </c>
      <c r="F1188" s="88">
        <v>300</v>
      </c>
      <c r="G1188" s="94">
        <f t="shared" si="191"/>
        <v>336360.6</v>
      </c>
      <c r="H1188" s="94">
        <f t="shared" si="191"/>
        <v>0</v>
      </c>
      <c r="I1188" s="94">
        <f t="shared" si="189"/>
        <v>336360.6</v>
      </c>
      <c r="J1188" s="94">
        <f t="shared" si="191"/>
        <v>0</v>
      </c>
      <c r="K1188" s="79">
        <f t="shared" si="185"/>
        <v>336360.6</v>
      </c>
    </row>
    <row r="1189" spans="1:11" ht="33">
      <c r="A1189" s="41" t="str">
        <f ca="1">IF(ISERROR(MATCH(F1189,Код_КВР,0)),"",INDIRECT(ADDRESS(MATCH(F1189,Код_КВР,0)+1,2,,,"КВР")))</f>
        <v>Социальные выплаты гражданам, кроме публичных нормативных социальных выплат</v>
      </c>
      <c r="B1189" s="88">
        <v>810</v>
      </c>
      <c r="C1189" s="8" t="s">
        <v>209</v>
      </c>
      <c r="D1189" s="8" t="s">
        <v>236</v>
      </c>
      <c r="E1189" s="88" t="s">
        <v>430</v>
      </c>
      <c r="F1189" s="88">
        <v>320</v>
      </c>
      <c r="G1189" s="94">
        <f>SUM(G1190:G1191)</f>
        <v>336360.6</v>
      </c>
      <c r="H1189" s="94">
        <f>SUM(H1190:H1191)</f>
        <v>0</v>
      </c>
      <c r="I1189" s="94">
        <f t="shared" si="189"/>
        <v>336360.6</v>
      </c>
      <c r="J1189" s="94">
        <f>SUM(J1190:J1191)</f>
        <v>0</v>
      </c>
      <c r="K1189" s="79">
        <f t="shared" si="185"/>
        <v>336360.6</v>
      </c>
    </row>
    <row r="1190" spans="1:11" ht="33">
      <c r="A1190" s="41" t="str">
        <f ca="1">IF(ISERROR(MATCH(F1190,Код_КВР,0)),"",INDIRECT(ADDRESS(MATCH(F1190,Код_КВР,0)+1,2,,,"КВР")))</f>
        <v>Пособия, компенсации и иные социальные выплаты гражданам, кроме публичных нормативных обязательств</v>
      </c>
      <c r="B1190" s="88">
        <v>810</v>
      </c>
      <c r="C1190" s="8" t="s">
        <v>209</v>
      </c>
      <c r="D1190" s="8" t="s">
        <v>236</v>
      </c>
      <c r="E1190" s="88" t="s">
        <v>430</v>
      </c>
      <c r="F1190" s="88">
        <v>321</v>
      </c>
      <c r="G1190" s="94">
        <f>326837+8000</f>
        <v>334837</v>
      </c>
      <c r="H1190" s="94"/>
      <c r="I1190" s="94">
        <f t="shared" si="189"/>
        <v>334837</v>
      </c>
      <c r="J1190" s="94"/>
      <c r="K1190" s="79">
        <f t="shared" si="185"/>
        <v>334837</v>
      </c>
    </row>
    <row r="1191" spans="1:11" ht="33">
      <c r="A1191" s="41" t="str">
        <f ca="1">IF(ISERROR(MATCH(F1191,Код_КВР,0)),"",INDIRECT(ADDRESS(MATCH(F1191,Код_КВР,0)+1,2,,,"КВР")))</f>
        <v>Приобретение товаров, работ, услуг в пользу граждан в целях их социального обеспечения</v>
      </c>
      <c r="B1191" s="88">
        <v>810</v>
      </c>
      <c r="C1191" s="8" t="s">
        <v>209</v>
      </c>
      <c r="D1191" s="8" t="s">
        <v>236</v>
      </c>
      <c r="E1191" s="88" t="s">
        <v>430</v>
      </c>
      <c r="F1191" s="88">
        <v>323</v>
      </c>
      <c r="G1191" s="94">
        <f>999+524.6</f>
        <v>1523.6</v>
      </c>
      <c r="H1191" s="94"/>
      <c r="I1191" s="94">
        <f t="shared" si="189"/>
        <v>1523.6</v>
      </c>
      <c r="J1191" s="94"/>
      <c r="K1191" s="79">
        <f t="shared" si="185"/>
        <v>1523.6</v>
      </c>
    </row>
    <row r="1192" spans="1:11" ht="12.75">
      <c r="A1192" s="10" t="s">
        <v>210</v>
      </c>
      <c r="B1192" s="88">
        <v>810</v>
      </c>
      <c r="C1192" s="8" t="s">
        <v>209</v>
      </c>
      <c r="D1192" s="8" t="s">
        <v>238</v>
      </c>
      <c r="E1192" s="88"/>
      <c r="F1192" s="88"/>
      <c r="G1192" s="94">
        <f>G1193+G1202+G1213</f>
        <v>54890.90000000001</v>
      </c>
      <c r="H1192" s="94">
        <f>H1193+H1202+H1213</f>
        <v>0</v>
      </c>
      <c r="I1192" s="94">
        <f t="shared" si="189"/>
        <v>54890.90000000001</v>
      </c>
      <c r="J1192" s="94">
        <f>J1193+J1202+J1213</f>
        <v>-718.2</v>
      </c>
      <c r="K1192" s="79">
        <f t="shared" si="185"/>
        <v>54172.70000000001</v>
      </c>
    </row>
    <row r="1193" spans="1:11" ht="12.75">
      <c r="A1193" s="41" t="str">
        <f ca="1">IF(ISERROR(MATCH(E1193,Код_КЦСР,0)),"",INDIRECT(ADDRESS(MATCH(E1193,Код_КЦСР,0)+1,2,,,"КЦСР")))</f>
        <v>Муниципальная программа «Здоровый город» на 2014-2022 годы</v>
      </c>
      <c r="B1193" s="88">
        <v>810</v>
      </c>
      <c r="C1193" s="8" t="s">
        <v>209</v>
      </c>
      <c r="D1193" s="8" t="s">
        <v>238</v>
      </c>
      <c r="E1193" s="88" t="s">
        <v>605</v>
      </c>
      <c r="F1193" s="88"/>
      <c r="G1193" s="94">
        <f>G1194+G1198</f>
        <v>50</v>
      </c>
      <c r="H1193" s="94">
        <f>H1194+H1198</f>
        <v>0</v>
      </c>
      <c r="I1193" s="94">
        <f t="shared" si="189"/>
        <v>50</v>
      </c>
      <c r="J1193" s="94">
        <f>J1194+J1198</f>
        <v>0</v>
      </c>
      <c r="K1193" s="79">
        <f t="shared" si="185"/>
        <v>50</v>
      </c>
    </row>
    <row r="1194" spans="1:11" ht="12.75" hidden="1">
      <c r="A1194" s="41" t="str">
        <f ca="1">IF(ISERROR(MATCH(E1194,Код_КЦСР,0)),"",INDIRECT(ADDRESS(MATCH(E1194,Код_КЦСР,0)+1,2,,,"КЦСР")))</f>
        <v>Здоровье на рабочем месте</v>
      </c>
      <c r="B1194" s="88">
        <v>810</v>
      </c>
      <c r="C1194" s="8" t="s">
        <v>209</v>
      </c>
      <c r="D1194" s="8" t="s">
        <v>238</v>
      </c>
      <c r="E1194" s="88" t="s">
        <v>614</v>
      </c>
      <c r="F1194" s="88"/>
      <c r="G1194" s="94">
        <f aca="true" t="shared" si="192" ref="G1194:J1196">G1195</f>
        <v>0</v>
      </c>
      <c r="H1194" s="94">
        <f t="shared" si="192"/>
        <v>0</v>
      </c>
      <c r="I1194" s="94">
        <f t="shared" si="189"/>
        <v>0</v>
      </c>
      <c r="J1194" s="94">
        <f t="shared" si="192"/>
        <v>0</v>
      </c>
      <c r="K1194" s="79">
        <f t="shared" si="185"/>
        <v>0</v>
      </c>
    </row>
    <row r="1195" spans="1:11" ht="12.75" hidden="1">
      <c r="A1195" s="41" t="str">
        <f ca="1">IF(ISERROR(MATCH(F1195,Код_КВР,0)),"",INDIRECT(ADDRESS(MATCH(F1195,Код_КВР,0)+1,2,,,"КВР")))</f>
        <v>Закупка товаров, работ и услуг для муниципальных нужд</v>
      </c>
      <c r="B1195" s="88">
        <v>810</v>
      </c>
      <c r="C1195" s="8" t="s">
        <v>209</v>
      </c>
      <c r="D1195" s="8" t="s">
        <v>238</v>
      </c>
      <c r="E1195" s="88" t="s">
        <v>614</v>
      </c>
      <c r="F1195" s="88">
        <v>200</v>
      </c>
      <c r="G1195" s="94">
        <f t="shared" si="192"/>
        <v>0</v>
      </c>
      <c r="H1195" s="94">
        <f t="shared" si="192"/>
        <v>0</v>
      </c>
      <c r="I1195" s="94">
        <f t="shared" si="189"/>
        <v>0</v>
      </c>
      <c r="J1195" s="94">
        <f t="shared" si="192"/>
        <v>0</v>
      </c>
      <c r="K1195" s="79">
        <f t="shared" si="185"/>
        <v>0</v>
      </c>
    </row>
    <row r="1196" spans="1:11" ht="33" hidden="1">
      <c r="A1196" s="41" t="str">
        <f ca="1">IF(ISERROR(MATCH(F1196,Код_КВР,0)),"",INDIRECT(ADDRESS(MATCH(F1196,Код_КВР,0)+1,2,,,"КВР")))</f>
        <v>Иные закупки товаров, работ и услуг для обеспечения муниципальных нужд</v>
      </c>
      <c r="B1196" s="88">
        <v>810</v>
      </c>
      <c r="C1196" s="8" t="s">
        <v>209</v>
      </c>
      <c r="D1196" s="8" t="s">
        <v>238</v>
      </c>
      <c r="E1196" s="88" t="s">
        <v>614</v>
      </c>
      <c r="F1196" s="88">
        <v>240</v>
      </c>
      <c r="G1196" s="94">
        <f t="shared" si="192"/>
        <v>0</v>
      </c>
      <c r="H1196" s="94">
        <f t="shared" si="192"/>
        <v>0</v>
      </c>
      <c r="I1196" s="94">
        <f t="shared" si="189"/>
        <v>0</v>
      </c>
      <c r="J1196" s="94">
        <f t="shared" si="192"/>
        <v>0</v>
      </c>
      <c r="K1196" s="79">
        <f t="shared" si="185"/>
        <v>0</v>
      </c>
    </row>
    <row r="1197" spans="1:11" ht="33" hidden="1">
      <c r="A1197" s="41" t="str">
        <f ca="1">IF(ISERROR(MATCH(F1197,Код_КВР,0)),"",INDIRECT(ADDRESS(MATCH(F1197,Код_КВР,0)+1,2,,,"КВР")))</f>
        <v xml:space="preserve">Прочая закупка товаров, работ и услуг для обеспечения муниципальных нужд         </v>
      </c>
      <c r="B1197" s="88">
        <v>810</v>
      </c>
      <c r="C1197" s="8" t="s">
        <v>209</v>
      </c>
      <c r="D1197" s="8" t="s">
        <v>238</v>
      </c>
      <c r="E1197" s="88" t="s">
        <v>614</v>
      </c>
      <c r="F1197" s="88">
        <v>244</v>
      </c>
      <c r="G1197" s="94"/>
      <c r="H1197" s="94"/>
      <c r="I1197" s="94">
        <f t="shared" si="189"/>
        <v>0</v>
      </c>
      <c r="J1197" s="94"/>
      <c r="K1197" s="79">
        <f t="shared" si="185"/>
        <v>0</v>
      </c>
    </row>
    <row r="1198" spans="1:11" ht="12.75">
      <c r="A1198" s="41" t="str">
        <f ca="1">IF(ISERROR(MATCH(E1198,Код_КЦСР,0)),"",INDIRECT(ADDRESS(MATCH(E1198,Код_КЦСР,0)+1,2,,,"КЦСР")))</f>
        <v>Активное долголетие</v>
      </c>
      <c r="B1198" s="88">
        <v>810</v>
      </c>
      <c r="C1198" s="8" t="s">
        <v>209</v>
      </c>
      <c r="D1198" s="8" t="s">
        <v>238</v>
      </c>
      <c r="E1198" s="88" t="s">
        <v>616</v>
      </c>
      <c r="F1198" s="88"/>
      <c r="G1198" s="94">
        <f aca="true" t="shared" si="193" ref="G1198:J1200">G1199</f>
        <v>50</v>
      </c>
      <c r="H1198" s="94">
        <f t="shared" si="193"/>
        <v>0</v>
      </c>
      <c r="I1198" s="94">
        <f t="shared" si="189"/>
        <v>50</v>
      </c>
      <c r="J1198" s="94">
        <f t="shared" si="193"/>
        <v>0</v>
      </c>
      <c r="K1198" s="79">
        <f t="shared" si="185"/>
        <v>50</v>
      </c>
    </row>
    <row r="1199" spans="1:11" ht="12.75">
      <c r="A1199" s="41" t="str">
        <f ca="1">IF(ISERROR(MATCH(F1199,Код_КВР,0)),"",INDIRECT(ADDRESS(MATCH(F1199,Код_КВР,0)+1,2,,,"КВР")))</f>
        <v>Закупка товаров, работ и услуг для муниципальных нужд</v>
      </c>
      <c r="B1199" s="88">
        <v>810</v>
      </c>
      <c r="C1199" s="8" t="s">
        <v>209</v>
      </c>
      <c r="D1199" s="8" t="s">
        <v>238</v>
      </c>
      <c r="E1199" s="88" t="s">
        <v>616</v>
      </c>
      <c r="F1199" s="88">
        <v>200</v>
      </c>
      <c r="G1199" s="94">
        <f t="shared" si="193"/>
        <v>50</v>
      </c>
      <c r="H1199" s="94">
        <f t="shared" si="193"/>
        <v>0</v>
      </c>
      <c r="I1199" s="94">
        <f t="shared" si="189"/>
        <v>50</v>
      </c>
      <c r="J1199" s="94">
        <f t="shared" si="193"/>
        <v>0</v>
      </c>
      <c r="K1199" s="79">
        <f t="shared" si="185"/>
        <v>50</v>
      </c>
    </row>
    <row r="1200" spans="1:11" ht="33">
      <c r="A1200" s="41" t="str">
        <f ca="1">IF(ISERROR(MATCH(F1200,Код_КВР,0)),"",INDIRECT(ADDRESS(MATCH(F1200,Код_КВР,0)+1,2,,,"КВР")))</f>
        <v>Иные закупки товаров, работ и услуг для обеспечения муниципальных нужд</v>
      </c>
      <c r="B1200" s="88">
        <v>810</v>
      </c>
      <c r="C1200" s="8" t="s">
        <v>209</v>
      </c>
      <c r="D1200" s="8" t="s">
        <v>238</v>
      </c>
      <c r="E1200" s="88" t="s">
        <v>616</v>
      </c>
      <c r="F1200" s="88">
        <v>240</v>
      </c>
      <c r="G1200" s="94">
        <f t="shared" si="193"/>
        <v>50</v>
      </c>
      <c r="H1200" s="94">
        <f t="shared" si="193"/>
        <v>0</v>
      </c>
      <c r="I1200" s="94">
        <f t="shared" si="189"/>
        <v>50</v>
      </c>
      <c r="J1200" s="94">
        <f t="shared" si="193"/>
        <v>0</v>
      </c>
      <c r="K1200" s="79">
        <f t="shared" si="185"/>
        <v>50</v>
      </c>
    </row>
    <row r="1201" spans="1:11" ht="33">
      <c r="A1201" s="41" t="str">
        <f ca="1">IF(ISERROR(MATCH(F1201,Код_КВР,0)),"",INDIRECT(ADDRESS(MATCH(F1201,Код_КВР,0)+1,2,,,"КВР")))</f>
        <v xml:space="preserve">Прочая закупка товаров, работ и услуг для обеспечения муниципальных нужд         </v>
      </c>
      <c r="B1201" s="88">
        <v>810</v>
      </c>
      <c r="C1201" s="8" t="s">
        <v>209</v>
      </c>
      <c r="D1201" s="8" t="s">
        <v>238</v>
      </c>
      <c r="E1201" s="88" t="s">
        <v>616</v>
      </c>
      <c r="F1201" s="88">
        <v>244</v>
      </c>
      <c r="G1201" s="94">
        <v>50</v>
      </c>
      <c r="H1201" s="94"/>
      <c r="I1201" s="94">
        <f t="shared" si="189"/>
        <v>50</v>
      </c>
      <c r="J1201" s="94"/>
      <c r="K1201" s="79">
        <f t="shared" si="185"/>
        <v>50</v>
      </c>
    </row>
    <row r="1202" spans="1:11" ht="33">
      <c r="A1202" s="41" t="str">
        <f ca="1">IF(ISERROR(MATCH(E1202,Код_КЦСР,0)),"",INDIRECT(ADDRESS(MATCH(E1202,Код_КЦСР,0)+1,2,,,"КЦСР")))</f>
        <v>Муниципальная программа «Социальная поддержка граждан на 2014-2018 годы»</v>
      </c>
      <c r="B1202" s="88">
        <v>810</v>
      </c>
      <c r="C1202" s="8" t="s">
        <v>209</v>
      </c>
      <c r="D1202" s="8" t="s">
        <v>238</v>
      </c>
      <c r="E1202" s="88" t="s">
        <v>7</v>
      </c>
      <c r="F1202" s="88"/>
      <c r="G1202" s="94">
        <f>G1203+G1209</f>
        <v>12175.3</v>
      </c>
      <c r="H1202" s="94">
        <f>H1203+H1209</f>
        <v>0</v>
      </c>
      <c r="I1202" s="94">
        <f t="shared" si="189"/>
        <v>12175.3</v>
      </c>
      <c r="J1202" s="94">
        <f>J1203+J1209</f>
        <v>0</v>
      </c>
      <c r="K1202" s="79">
        <f t="shared" si="185"/>
        <v>12175.3</v>
      </c>
    </row>
    <row r="1203" spans="1:11" ht="82.5">
      <c r="A1203" s="41" t="str">
        <f ca="1">IF(ISERROR(MATCH(E1203,Код_КЦСР,0)),"",INDIRECT(ADDRESS(MATCH(E1203,Код_КЦСР,0)+1,2,,,"КЦСР")))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203" s="88">
        <v>810</v>
      </c>
      <c r="C1203" s="8" t="s">
        <v>209</v>
      </c>
      <c r="D1203" s="8" t="s">
        <v>238</v>
      </c>
      <c r="E1203" s="88" t="s">
        <v>430</v>
      </c>
      <c r="F1203" s="88"/>
      <c r="G1203" s="94">
        <f>G1204+G1206</f>
        <v>6988.8</v>
      </c>
      <c r="H1203" s="94">
        <f>H1204+H1206</f>
        <v>0</v>
      </c>
      <c r="I1203" s="94">
        <f t="shared" si="189"/>
        <v>6988.8</v>
      </c>
      <c r="J1203" s="94">
        <f>J1204+J1206</f>
        <v>0</v>
      </c>
      <c r="K1203" s="79">
        <f t="shared" si="185"/>
        <v>6988.8</v>
      </c>
    </row>
    <row r="1204" spans="1:11" ht="33">
      <c r="A1204" s="41" t="str">
        <f ca="1">IF(ISERROR(MATCH(F1204,Код_КВР,0)),"",INDIRECT(ADDRESS(MATCH(F1204,Код_КВР,0)+1,2,,,"КВР")))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04" s="88">
        <v>810</v>
      </c>
      <c r="C1204" s="8" t="s">
        <v>209</v>
      </c>
      <c r="D1204" s="8" t="s">
        <v>238</v>
      </c>
      <c r="E1204" s="88" t="s">
        <v>430</v>
      </c>
      <c r="F1204" s="88">
        <v>100</v>
      </c>
      <c r="G1204" s="94">
        <f>G1205</f>
        <v>5101</v>
      </c>
      <c r="H1204" s="94">
        <f>H1205</f>
        <v>0</v>
      </c>
      <c r="I1204" s="94">
        <f t="shared" si="189"/>
        <v>5101</v>
      </c>
      <c r="J1204" s="94">
        <f>J1205</f>
        <v>-439.2</v>
      </c>
      <c r="K1204" s="79">
        <f t="shared" si="185"/>
        <v>4661.8</v>
      </c>
    </row>
    <row r="1205" spans="1:11" ht="12.75">
      <c r="A1205" s="41" t="str">
        <f ca="1">IF(ISERROR(MATCH(F1205,Код_КВР,0)),"",INDIRECT(ADDRESS(MATCH(F1205,Код_КВР,0)+1,2,,,"КВР")))</f>
        <v>Расходы на выплаты персоналу казенных учреждений</v>
      </c>
      <c r="B1205" s="88">
        <v>810</v>
      </c>
      <c r="C1205" s="8" t="s">
        <v>209</v>
      </c>
      <c r="D1205" s="8" t="s">
        <v>238</v>
      </c>
      <c r="E1205" s="88" t="s">
        <v>430</v>
      </c>
      <c r="F1205" s="88">
        <v>110</v>
      </c>
      <c r="G1205" s="94">
        <f>5404.5-303.5</f>
        <v>5101</v>
      </c>
      <c r="H1205" s="94"/>
      <c r="I1205" s="94">
        <f t="shared" si="189"/>
        <v>5101</v>
      </c>
      <c r="J1205" s="94">
        <v>-439.2</v>
      </c>
      <c r="K1205" s="79">
        <f t="shared" si="185"/>
        <v>4661.8</v>
      </c>
    </row>
    <row r="1206" spans="1:11" ht="12.75">
      <c r="A1206" s="41" t="str">
        <f ca="1">IF(ISERROR(MATCH(F1206,Код_КВР,0)),"",INDIRECT(ADDRESS(MATCH(F1206,Код_КВР,0)+1,2,,,"КВР")))</f>
        <v>Закупка товаров, работ и услуг для муниципальных нужд</v>
      </c>
      <c r="B1206" s="88">
        <v>810</v>
      </c>
      <c r="C1206" s="8" t="s">
        <v>209</v>
      </c>
      <c r="D1206" s="8" t="s">
        <v>238</v>
      </c>
      <c r="E1206" s="88" t="s">
        <v>430</v>
      </c>
      <c r="F1206" s="88">
        <v>200</v>
      </c>
      <c r="G1206" s="94">
        <f>G1207</f>
        <v>1887.8</v>
      </c>
      <c r="H1206" s="94">
        <f>H1207</f>
        <v>0</v>
      </c>
      <c r="I1206" s="94">
        <f t="shared" si="189"/>
        <v>1887.8</v>
      </c>
      <c r="J1206" s="94">
        <f>J1207</f>
        <v>439.2</v>
      </c>
      <c r="K1206" s="79">
        <f t="shared" si="185"/>
        <v>2327</v>
      </c>
    </row>
    <row r="1207" spans="1:11" ht="33">
      <c r="A1207" s="41" t="str">
        <f ca="1">IF(ISERROR(MATCH(F1207,Код_КВР,0)),"",INDIRECT(ADDRESS(MATCH(F1207,Код_КВР,0)+1,2,,,"КВР")))</f>
        <v>Иные закупки товаров, работ и услуг для обеспечения муниципальных нужд</v>
      </c>
      <c r="B1207" s="88">
        <v>810</v>
      </c>
      <c r="C1207" s="8" t="s">
        <v>209</v>
      </c>
      <c r="D1207" s="8" t="s">
        <v>238</v>
      </c>
      <c r="E1207" s="88" t="s">
        <v>430</v>
      </c>
      <c r="F1207" s="88">
        <v>240</v>
      </c>
      <c r="G1207" s="94">
        <f>G1208</f>
        <v>1887.8</v>
      </c>
      <c r="H1207" s="94">
        <f>H1208</f>
        <v>0</v>
      </c>
      <c r="I1207" s="94">
        <f t="shared" si="189"/>
        <v>1887.8</v>
      </c>
      <c r="J1207" s="94">
        <f>J1208</f>
        <v>439.2</v>
      </c>
      <c r="K1207" s="79">
        <f t="shared" si="185"/>
        <v>2327</v>
      </c>
    </row>
    <row r="1208" spans="1:11" ht="33">
      <c r="A1208" s="41" t="str">
        <f ca="1">IF(ISERROR(MATCH(F1208,Код_КВР,0)),"",INDIRECT(ADDRESS(MATCH(F1208,Код_КВР,0)+1,2,,,"КВР")))</f>
        <v xml:space="preserve">Прочая закупка товаров, работ и услуг для обеспечения муниципальных нужд         </v>
      </c>
      <c r="B1208" s="88">
        <v>810</v>
      </c>
      <c r="C1208" s="8" t="s">
        <v>209</v>
      </c>
      <c r="D1208" s="8" t="s">
        <v>238</v>
      </c>
      <c r="E1208" s="88" t="s">
        <v>430</v>
      </c>
      <c r="F1208" s="88">
        <v>244</v>
      </c>
      <c r="G1208" s="94">
        <v>1887.8</v>
      </c>
      <c r="H1208" s="94"/>
      <c r="I1208" s="94">
        <f t="shared" si="189"/>
        <v>1887.8</v>
      </c>
      <c r="J1208" s="94">
        <v>439.2</v>
      </c>
      <c r="K1208" s="79">
        <f t="shared" si="185"/>
        <v>2327</v>
      </c>
    </row>
    <row r="1209" spans="1:11" ht="132">
      <c r="A1209" s="41" t="str">
        <f ca="1">IF(ISERROR(MATCH(E1209,Код_КЦСР,0)),"",INDIRECT(ADDRESS(MATCH(E1209,Код_КЦСР,0)+1,2,,,"КЦСР")))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209" s="88">
        <v>810</v>
      </c>
      <c r="C1209" s="8" t="s">
        <v>209</v>
      </c>
      <c r="D1209" s="8" t="s">
        <v>238</v>
      </c>
      <c r="E1209" s="88" t="s">
        <v>429</v>
      </c>
      <c r="F1209" s="88"/>
      <c r="G1209" s="94">
        <f aca="true" t="shared" si="194" ref="G1209:J1211">G1210</f>
        <v>5186.5</v>
      </c>
      <c r="H1209" s="94">
        <f t="shared" si="194"/>
        <v>0</v>
      </c>
      <c r="I1209" s="94">
        <f t="shared" si="189"/>
        <v>5186.5</v>
      </c>
      <c r="J1209" s="94">
        <f t="shared" si="194"/>
        <v>0</v>
      </c>
      <c r="K1209" s="79">
        <f t="shared" si="185"/>
        <v>5186.5</v>
      </c>
    </row>
    <row r="1210" spans="1:11" ht="12.75">
      <c r="A1210" s="41" t="str">
        <f ca="1">IF(ISERROR(MATCH(F1210,Код_КВР,0)),"",INDIRECT(ADDRESS(MATCH(F1210,Код_КВР,0)+1,2,,,"КВР")))</f>
        <v>Социальное обеспечение и иные выплаты населению</v>
      </c>
      <c r="B1210" s="88">
        <v>810</v>
      </c>
      <c r="C1210" s="8" t="s">
        <v>209</v>
      </c>
      <c r="D1210" s="8" t="s">
        <v>238</v>
      </c>
      <c r="E1210" s="88" t="s">
        <v>429</v>
      </c>
      <c r="F1210" s="88">
        <v>300</v>
      </c>
      <c r="G1210" s="94">
        <f t="shared" si="194"/>
        <v>5186.5</v>
      </c>
      <c r="H1210" s="94">
        <f t="shared" si="194"/>
        <v>0</v>
      </c>
      <c r="I1210" s="94">
        <f t="shared" si="189"/>
        <v>5186.5</v>
      </c>
      <c r="J1210" s="94">
        <f t="shared" si="194"/>
        <v>0</v>
      </c>
      <c r="K1210" s="79">
        <f t="shared" si="185"/>
        <v>5186.5</v>
      </c>
    </row>
    <row r="1211" spans="1:11" ht="33">
      <c r="A1211" s="41" t="str">
        <f ca="1">IF(ISERROR(MATCH(F1211,Код_КВР,0)),"",INDIRECT(ADDRESS(MATCH(F1211,Код_КВР,0)+1,2,,,"КВР")))</f>
        <v>Социальные выплаты гражданам, кроме публичных нормативных социальных выплат</v>
      </c>
      <c r="B1211" s="88">
        <v>810</v>
      </c>
      <c r="C1211" s="8" t="s">
        <v>209</v>
      </c>
      <c r="D1211" s="8" t="s">
        <v>238</v>
      </c>
      <c r="E1211" s="88" t="s">
        <v>429</v>
      </c>
      <c r="F1211" s="88">
        <v>320</v>
      </c>
      <c r="G1211" s="94">
        <f t="shared" si="194"/>
        <v>5186.5</v>
      </c>
      <c r="H1211" s="94">
        <f t="shared" si="194"/>
        <v>0</v>
      </c>
      <c r="I1211" s="94">
        <f t="shared" si="189"/>
        <v>5186.5</v>
      </c>
      <c r="J1211" s="94">
        <f t="shared" si="194"/>
        <v>0</v>
      </c>
      <c r="K1211" s="79">
        <f t="shared" si="185"/>
        <v>5186.5</v>
      </c>
    </row>
    <row r="1212" spans="1:11" ht="33">
      <c r="A1212" s="41" t="str">
        <f ca="1">IF(ISERROR(MATCH(F1212,Код_КВР,0)),"",INDIRECT(ADDRESS(MATCH(F1212,Код_КВР,0)+1,2,,,"КВР")))</f>
        <v>Пособия, компенсации и иные социальные выплаты гражданам, кроме публичных нормативных обязательств</v>
      </c>
      <c r="B1212" s="88">
        <v>810</v>
      </c>
      <c r="C1212" s="8" t="s">
        <v>209</v>
      </c>
      <c r="D1212" s="8" t="s">
        <v>238</v>
      </c>
      <c r="E1212" s="88" t="s">
        <v>429</v>
      </c>
      <c r="F1212" s="88">
        <v>321</v>
      </c>
      <c r="G1212" s="94">
        <v>5186.5</v>
      </c>
      <c r="H1212" s="94"/>
      <c r="I1212" s="94">
        <f t="shared" si="189"/>
        <v>5186.5</v>
      </c>
      <c r="J1212" s="94"/>
      <c r="K1212" s="79">
        <f t="shared" si="185"/>
        <v>5186.5</v>
      </c>
    </row>
    <row r="1213" spans="1:11" ht="33">
      <c r="A1213" s="41" t="str">
        <f ca="1">IF(ISERROR(MATCH(E1213,Код_КЦСР,0)),"",INDIRECT(ADDRESS(MATCH(E1213,Код_КЦСР,0)+1,2,,,"КЦСР")))</f>
        <v>Непрограммные направления деятельности органов местного самоуправления</v>
      </c>
      <c r="B1213" s="88">
        <v>810</v>
      </c>
      <c r="C1213" s="8" t="s">
        <v>209</v>
      </c>
      <c r="D1213" s="8" t="s">
        <v>238</v>
      </c>
      <c r="E1213" s="88" t="s">
        <v>323</v>
      </c>
      <c r="F1213" s="88"/>
      <c r="G1213" s="94">
        <f>G1214</f>
        <v>42665.600000000006</v>
      </c>
      <c r="H1213" s="94">
        <f>H1214</f>
        <v>0</v>
      </c>
      <c r="I1213" s="94">
        <f t="shared" si="189"/>
        <v>42665.600000000006</v>
      </c>
      <c r="J1213" s="94">
        <f>J1214</f>
        <v>-718.2</v>
      </c>
      <c r="K1213" s="79">
        <f t="shared" si="185"/>
        <v>41947.40000000001</v>
      </c>
    </row>
    <row r="1214" spans="1:11" ht="12.75">
      <c r="A1214" s="41" t="str">
        <f ca="1">IF(ISERROR(MATCH(E1214,Код_КЦСР,0)),"",INDIRECT(ADDRESS(MATCH(E1214,Код_КЦСР,0)+1,2,,,"КЦСР")))</f>
        <v>Расходы, не включенные в муниципальные программы города Череповца</v>
      </c>
      <c r="B1214" s="88">
        <v>810</v>
      </c>
      <c r="C1214" s="8" t="s">
        <v>209</v>
      </c>
      <c r="D1214" s="8" t="s">
        <v>238</v>
      </c>
      <c r="E1214" s="88" t="s">
        <v>325</v>
      </c>
      <c r="F1214" s="88"/>
      <c r="G1214" s="94">
        <f>G1215+G1222+G1228+G1238+G1244</f>
        <v>42665.600000000006</v>
      </c>
      <c r="H1214" s="94">
        <f>H1215+H1222+H1228+H1238+H1244</f>
        <v>0</v>
      </c>
      <c r="I1214" s="94">
        <f t="shared" si="189"/>
        <v>42665.600000000006</v>
      </c>
      <c r="J1214" s="94">
        <f>J1215+J1222+J1228+J1238+J1244</f>
        <v>-718.2</v>
      </c>
      <c r="K1214" s="79">
        <f t="shared" si="185"/>
        <v>41947.40000000001</v>
      </c>
    </row>
    <row r="1215" spans="1:11" ht="33">
      <c r="A1215" s="41" t="str">
        <f ca="1">IF(ISERROR(MATCH(E1215,Код_КЦСР,0)),"",INDIRECT(ADDRESS(MATCH(E1215,Код_КЦСР,0)+1,2,,,"КЦСР")))</f>
        <v>Руководство и управление в сфере установленных функций органов местного самоуправления</v>
      </c>
      <c r="B1215" s="88">
        <v>810</v>
      </c>
      <c r="C1215" s="8" t="s">
        <v>209</v>
      </c>
      <c r="D1215" s="8" t="s">
        <v>238</v>
      </c>
      <c r="E1215" s="88" t="s">
        <v>327</v>
      </c>
      <c r="F1215" s="88"/>
      <c r="G1215" s="94">
        <f>G1216</f>
        <v>15807.9</v>
      </c>
      <c r="H1215" s="94">
        <f>H1216</f>
        <v>0</v>
      </c>
      <c r="I1215" s="94">
        <f t="shared" si="189"/>
        <v>15807.9</v>
      </c>
      <c r="J1215" s="94">
        <f>J1216</f>
        <v>-718.2</v>
      </c>
      <c r="K1215" s="79">
        <f t="shared" si="185"/>
        <v>15089.699999999999</v>
      </c>
    </row>
    <row r="1216" spans="1:11" ht="12.75">
      <c r="A1216" s="41" t="str">
        <f ca="1">IF(ISERROR(MATCH(E1216,Код_КЦСР,0)),"",INDIRECT(ADDRESS(MATCH(E1216,Код_КЦСР,0)+1,2,,,"КЦСР")))</f>
        <v>Центральный аппарат</v>
      </c>
      <c r="B1216" s="88">
        <v>810</v>
      </c>
      <c r="C1216" s="8" t="s">
        <v>209</v>
      </c>
      <c r="D1216" s="8" t="s">
        <v>238</v>
      </c>
      <c r="E1216" s="88" t="s">
        <v>330</v>
      </c>
      <c r="F1216" s="88"/>
      <c r="G1216" s="94">
        <f>G1217+G1219</f>
        <v>15807.9</v>
      </c>
      <c r="H1216" s="94">
        <f>H1217+H1219</f>
        <v>0</v>
      </c>
      <c r="I1216" s="94">
        <f t="shared" si="189"/>
        <v>15807.9</v>
      </c>
      <c r="J1216" s="94">
        <f>J1217+J1219</f>
        <v>-718.2</v>
      </c>
      <c r="K1216" s="79">
        <f t="shared" si="185"/>
        <v>15089.699999999999</v>
      </c>
    </row>
    <row r="1217" spans="1:11" ht="33">
      <c r="A1217" s="41" t="str">
        <f ca="1">IF(ISERROR(MATCH(F1217,Код_КВР,0)),"",INDIRECT(ADDRESS(MATCH(F1217,Код_КВР,0)+1,2,,,"КВР")))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17" s="88">
        <v>810</v>
      </c>
      <c r="C1217" s="8" t="s">
        <v>209</v>
      </c>
      <c r="D1217" s="8" t="s">
        <v>238</v>
      </c>
      <c r="E1217" s="88" t="s">
        <v>330</v>
      </c>
      <c r="F1217" s="88">
        <v>100</v>
      </c>
      <c r="G1217" s="94">
        <f>G1218</f>
        <v>14842.3</v>
      </c>
      <c r="H1217" s="94">
        <f>H1218</f>
        <v>0</v>
      </c>
      <c r="I1217" s="94">
        <f t="shared" si="189"/>
        <v>14842.3</v>
      </c>
      <c r="J1217" s="94">
        <f>J1218</f>
        <v>0</v>
      </c>
      <c r="K1217" s="79">
        <f t="shared" si="185"/>
        <v>14842.3</v>
      </c>
    </row>
    <row r="1218" spans="1:11" ht="12.75">
      <c r="A1218" s="41" t="str">
        <f ca="1">IF(ISERROR(MATCH(F1218,Код_КВР,0)),"",INDIRECT(ADDRESS(MATCH(F1218,Код_КВР,0)+1,2,,,"КВР")))</f>
        <v>Расходы на выплаты персоналу муниципальных органов</v>
      </c>
      <c r="B1218" s="88">
        <v>810</v>
      </c>
      <c r="C1218" s="8" t="s">
        <v>209</v>
      </c>
      <c r="D1218" s="8" t="s">
        <v>238</v>
      </c>
      <c r="E1218" s="88" t="s">
        <v>330</v>
      </c>
      <c r="F1218" s="88">
        <v>120</v>
      </c>
      <c r="G1218" s="94">
        <v>14842.3</v>
      </c>
      <c r="H1218" s="94"/>
      <c r="I1218" s="94">
        <f t="shared" si="189"/>
        <v>14842.3</v>
      </c>
      <c r="J1218" s="94"/>
      <c r="K1218" s="79">
        <f t="shared" si="185"/>
        <v>14842.3</v>
      </c>
    </row>
    <row r="1219" spans="1:11" ht="12.75">
      <c r="A1219" s="41" t="str">
        <f ca="1">IF(ISERROR(MATCH(F1219,Код_КВР,0)),"",INDIRECT(ADDRESS(MATCH(F1219,Код_КВР,0)+1,2,,,"КВР")))</f>
        <v>Закупка товаров, работ и услуг для муниципальных нужд</v>
      </c>
      <c r="B1219" s="88">
        <v>810</v>
      </c>
      <c r="C1219" s="8" t="s">
        <v>209</v>
      </c>
      <c r="D1219" s="8" t="s">
        <v>238</v>
      </c>
      <c r="E1219" s="88" t="s">
        <v>330</v>
      </c>
      <c r="F1219" s="88">
        <v>200</v>
      </c>
      <c r="G1219" s="94">
        <f>G1220</f>
        <v>965.6</v>
      </c>
      <c r="H1219" s="94">
        <f>H1220</f>
        <v>0</v>
      </c>
      <c r="I1219" s="94">
        <f t="shared" si="189"/>
        <v>965.6</v>
      </c>
      <c r="J1219" s="94">
        <f>J1220</f>
        <v>-718.2</v>
      </c>
      <c r="K1219" s="79">
        <f t="shared" si="185"/>
        <v>247.39999999999998</v>
      </c>
    </row>
    <row r="1220" spans="1:11" ht="33">
      <c r="A1220" s="41" t="str">
        <f ca="1">IF(ISERROR(MATCH(F1220,Код_КВР,0)),"",INDIRECT(ADDRESS(MATCH(F1220,Код_КВР,0)+1,2,,,"КВР")))</f>
        <v>Иные закупки товаров, работ и услуг для обеспечения муниципальных нужд</v>
      </c>
      <c r="B1220" s="88">
        <v>810</v>
      </c>
      <c r="C1220" s="8" t="s">
        <v>209</v>
      </c>
      <c r="D1220" s="8" t="s">
        <v>238</v>
      </c>
      <c r="E1220" s="88" t="s">
        <v>330</v>
      </c>
      <c r="F1220" s="88">
        <v>240</v>
      </c>
      <c r="G1220" s="94">
        <f>G1221</f>
        <v>965.6</v>
      </c>
      <c r="H1220" s="94">
        <f>H1221</f>
        <v>0</v>
      </c>
      <c r="I1220" s="94">
        <f t="shared" si="189"/>
        <v>965.6</v>
      </c>
      <c r="J1220" s="94">
        <f>J1221</f>
        <v>-718.2</v>
      </c>
      <c r="K1220" s="79">
        <f aca="true" t="shared" si="195" ref="K1220:K1290">I1220+J1220</f>
        <v>247.39999999999998</v>
      </c>
    </row>
    <row r="1221" spans="1:11" ht="33">
      <c r="A1221" s="41" t="str">
        <f ca="1">IF(ISERROR(MATCH(F1221,Код_КВР,0)),"",INDIRECT(ADDRESS(MATCH(F1221,Код_КВР,0)+1,2,,,"КВР")))</f>
        <v xml:space="preserve">Прочая закупка товаров, работ и услуг для обеспечения муниципальных нужд         </v>
      </c>
      <c r="B1221" s="88">
        <v>810</v>
      </c>
      <c r="C1221" s="8" t="s">
        <v>209</v>
      </c>
      <c r="D1221" s="8" t="s">
        <v>238</v>
      </c>
      <c r="E1221" s="88" t="s">
        <v>330</v>
      </c>
      <c r="F1221" s="88">
        <v>244</v>
      </c>
      <c r="G1221" s="94">
        <v>965.6</v>
      </c>
      <c r="H1221" s="94"/>
      <c r="I1221" s="94">
        <f t="shared" si="189"/>
        <v>965.6</v>
      </c>
      <c r="J1221" s="94">
        <f>-370.2-348</f>
        <v>-718.2</v>
      </c>
      <c r="K1221" s="79">
        <f t="shared" si="195"/>
        <v>247.39999999999998</v>
      </c>
    </row>
    <row r="1222" spans="1:11" ht="33">
      <c r="A1222" s="41" t="str">
        <f ca="1">IF(ISERROR(MATCH(E1222,Код_КЦСР,0)),"",INDIRECT(ADDRESS(MATCH(E1222,Код_КЦСР,0)+1,2,,,"КЦСР")))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1222" s="88">
        <v>810</v>
      </c>
      <c r="C1222" s="8" t="s">
        <v>209</v>
      </c>
      <c r="D1222" s="8" t="s">
        <v>238</v>
      </c>
      <c r="E1222" s="88" t="s">
        <v>425</v>
      </c>
      <c r="F1222" s="88"/>
      <c r="G1222" s="94">
        <f>G1223</f>
        <v>1390</v>
      </c>
      <c r="H1222" s="94">
        <f>H1223</f>
        <v>0</v>
      </c>
      <c r="I1222" s="94">
        <f t="shared" si="189"/>
        <v>1390</v>
      </c>
      <c r="J1222" s="94">
        <f>J1223+J1225</f>
        <v>0</v>
      </c>
      <c r="K1222" s="79">
        <f t="shared" si="195"/>
        <v>1390</v>
      </c>
    </row>
    <row r="1223" spans="1:11" ht="33">
      <c r="A1223" s="41" t="str">
        <f ca="1">IF(ISERROR(MATCH(F1223,Код_КВР,0)),"",INDIRECT(ADDRESS(MATCH(F1223,Код_КВР,0)+1,2,,,"КВР")))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23" s="88">
        <v>810</v>
      </c>
      <c r="C1223" s="8" t="s">
        <v>209</v>
      </c>
      <c r="D1223" s="8" t="s">
        <v>238</v>
      </c>
      <c r="E1223" s="88" t="s">
        <v>425</v>
      </c>
      <c r="F1223" s="88">
        <v>100</v>
      </c>
      <c r="G1223" s="94">
        <f>G1224</f>
        <v>1390</v>
      </c>
      <c r="H1223" s="94">
        <f>H1224</f>
        <v>0</v>
      </c>
      <c r="I1223" s="94">
        <f t="shared" si="189"/>
        <v>1390</v>
      </c>
      <c r="J1223" s="94">
        <f>J1224</f>
        <v>-435</v>
      </c>
      <c r="K1223" s="79">
        <f t="shared" si="195"/>
        <v>955</v>
      </c>
    </row>
    <row r="1224" spans="1:11" ht="12.75">
      <c r="A1224" s="41" t="str">
        <f ca="1">IF(ISERROR(MATCH(F1224,Код_КВР,0)),"",INDIRECT(ADDRESS(MATCH(F1224,Код_КВР,0)+1,2,,,"КВР")))</f>
        <v>Расходы на выплаты персоналу муниципальных органов</v>
      </c>
      <c r="B1224" s="88">
        <v>810</v>
      </c>
      <c r="C1224" s="8" t="s">
        <v>209</v>
      </c>
      <c r="D1224" s="8" t="s">
        <v>238</v>
      </c>
      <c r="E1224" s="88" t="s">
        <v>425</v>
      </c>
      <c r="F1224" s="88">
        <v>120</v>
      </c>
      <c r="G1224" s="94">
        <v>1390</v>
      </c>
      <c r="H1224" s="94"/>
      <c r="I1224" s="94">
        <f t="shared" si="189"/>
        <v>1390</v>
      </c>
      <c r="J1224" s="94">
        <v>-435</v>
      </c>
      <c r="K1224" s="79">
        <f t="shared" si="195"/>
        <v>955</v>
      </c>
    </row>
    <row r="1225" spans="1:11" ht="12.75">
      <c r="A1225" s="41" t="str">
        <f ca="1">IF(ISERROR(MATCH(F1225,Код_КВР,0)),"",INDIRECT(ADDRESS(MATCH(F1225,Код_КВР,0)+1,2,,,"КВР")))</f>
        <v>Закупка товаров, работ и услуг для муниципальных нужд</v>
      </c>
      <c r="B1225" s="88">
        <v>810</v>
      </c>
      <c r="C1225" s="8" t="s">
        <v>209</v>
      </c>
      <c r="D1225" s="8" t="s">
        <v>238</v>
      </c>
      <c r="E1225" s="88" t="s">
        <v>425</v>
      </c>
      <c r="F1225" s="88">
        <v>200</v>
      </c>
      <c r="G1225" s="94"/>
      <c r="H1225" s="94"/>
      <c r="I1225" s="94"/>
      <c r="J1225" s="94">
        <f>J1226</f>
        <v>435</v>
      </c>
      <c r="K1225" s="79">
        <f t="shared" si="195"/>
        <v>435</v>
      </c>
    </row>
    <row r="1226" spans="1:11" ht="33">
      <c r="A1226" s="41" t="str">
        <f ca="1">IF(ISERROR(MATCH(F1226,Код_КВР,0)),"",INDIRECT(ADDRESS(MATCH(F1226,Код_КВР,0)+1,2,,,"КВР")))</f>
        <v>Иные закупки товаров, работ и услуг для обеспечения муниципальных нужд</v>
      </c>
      <c r="B1226" s="88">
        <v>810</v>
      </c>
      <c r="C1226" s="8" t="s">
        <v>209</v>
      </c>
      <c r="D1226" s="8" t="s">
        <v>238</v>
      </c>
      <c r="E1226" s="88" t="s">
        <v>425</v>
      </c>
      <c r="F1226" s="88">
        <v>240</v>
      </c>
      <c r="G1226" s="94"/>
      <c r="H1226" s="94"/>
      <c r="I1226" s="94"/>
      <c r="J1226" s="94">
        <f>J1227</f>
        <v>435</v>
      </c>
      <c r="K1226" s="79">
        <f t="shared" si="195"/>
        <v>435</v>
      </c>
    </row>
    <row r="1227" spans="1:11" ht="33">
      <c r="A1227" s="41" t="str">
        <f ca="1">IF(ISERROR(MATCH(F1227,Код_КВР,0)),"",INDIRECT(ADDRESS(MATCH(F1227,Код_КВР,0)+1,2,,,"КВР")))</f>
        <v xml:space="preserve">Прочая закупка товаров, работ и услуг для обеспечения муниципальных нужд         </v>
      </c>
      <c r="B1227" s="88">
        <v>810</v>
      </c>
      <c r="C1227" s="8" t="s">
        <v>209</v>
      </c>
      <c r="D1227" s="8" t="s">
        <v>238</v>
      </c>
      <c r="E1227" s="88" t="s">
        <v>425</v>
      </c>
      <c r="F1227" s="88">
        <v>244</v>
      </c>
      <c r="G1227" s="94"/>
      <c r="H1227" s="94"/>
      <c r="I1227" s="94"/>
      <c r="J1227" s="94">
        <v>435</v>
      </c>
      <c r="K1227" s="79">
        <f t="shared" si="195"/>
        <v>435</v>
      </c>
    </row>
    <row r="1228" spans="1:11" ht="82.5">
      <c r="A1228" s="41" t="str">
        <f ca="1">IF(ISERROR(MATCH(E1228,Код_КЦСР,0)),"",INDIRECT(ADDRESS(MATCH(E1228,Код_КЦСР,0)+1,2,,,"КЦСР")))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228" s="88">
        <v>810</v>
      </c>
      <c r="C1228" s="8" t="s">
        <v>209</v>
      </c>
      <c r="D1228" s="8" t="s">
        <v>238</v>
      </c>
      <c r="E1228" s="88" t="s">
        <v>423</v>
      </c>
      <c r="F1228" s="88"/>
      <c r="G1228" s="94">
        <f>G1229+G1231</f>
        <v>21882.500000000004</v>
      </c>
      <c r="H1228" s="94">
        <f>H1229+H1231</f>
        <v>0</v>
      </c>
      <c r="I1228" s="94">
        <f t="shared" si="189"/>
        <v>21882.500000000004</v>
      </c>
      <c r="J1228" s="94">
        <f>J1229+J1231+J1234</f>
        <v>0</v>
      </c>
      <c r="K1228" s="79">
        <f t="shared" si="195"/>
        <v>21882.500000000004</v>
      </c>
    </row>
    <row r="1229" spans="1:11" ht="33">
      <c r="A1229" s="41" t="str">
        <f ca="1">IF(ISERROR(MATCH(F1229,Код_КВР,0)),"",INDIRECT(ADDRESS(MATCH(F1229,Код_КВР,0)+1,2,,,"КВР")))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29" s="88">
        <v>810</v>
      </c>
      <c r="C1229" s="8" t="s">
        <v>209</v>
      </c>
      <c r="D1229" s="8" t="s">
        <v>238</v>
      </c>
      <c r="E1229" s="88" t="s">
        <v>423</v>
      </c>
      <c r="F1229" s="88">
        <v>100</v>
      </c>
      <c r="G1229" s="94">
        <f>G1230</f>
        <v>20191.300000000003</v>
      </c>
      <c r="H1229" s="94">
        <f>H1230</f>
        <v>0</v>
      </c>
      <c r="I1229" s="94">
        <f t="shared" si="189"/>
        <v>20191.300000000003</v>
      </c>
      <c r="J1229" s="94">
        <f>J1230</f>
        <v>7.5</v>
      </c>
      <c r="K1229" s="79">
        <f t="shared" si="195"/>
        <v>20198.800000000003</v>
      </c>
    </row>
    <row r="1230" spans="1:11" ht="12.75">
      <c r="A1230" s="41" t="str">
        <f ca="1">IF(ISERROR(MATCH(F1230,Код_КВР,0)),"",INDIRECT(ADDRESS(MATCH(F1230,Код_КВР,0)+1,2,,,"КВР")))</f>
        <v>Расходы на выплаты персоналу муниципальных органов</v>
      </c>
      <c r="B1230" s="88">
        <v>810</v>
      </c>
      <c r="C1230" s="8" t="s">
        <v>209</v>
      </c>
      <c r="D1230" s="8" t="s">
        <v>238</v>
      </c>
      <c r="E1230" s="88" t="s">
        <v>423</v>
      </c>
      <c r="F1230" s="88">
        <v>120</v>
      </c>
      <c r="G1230" s="94">
        <f>20069.9+121.4</f>
        <v>20191.300000000003</v>
      </c>
      <c r="H1230" s="94"/>
      <c r="I1230" s="94">
        <f t="shared" si="189"/>
        <v>20191.300000000003</v>
      </c>
      <c r="J1230" s="94">
        <v>7.5</v>
      </c>
      <c r="K1230" s="79">
        <f t="shared" si="195"/>
        <v>20198.800000000003</v>
      </c>
    </row>
    <row r="1231" spans="1:11" ht="12.75">
      <c r="A1231" s="41" t="str">
        <f ca="1">IF(ISERROR(MATCH(F1231,Код_КВР,0)),"",INDIRECT(ADDRESS(MATCH(F1231,Код_КВР,0)+1,2,,,"КВР")))</f>
        <v>Закупка товаров, работ и услуг для муниципальных нужд</v>
      </c>
      <c r="B1231" s="88">
        <v>810</v>
      </c>
      <c r="C1231" s="8" t="s">
        <v>209</v>
      </c>
      <c r="D1231" s="8" t="s">
        <v>238</v>
      </c>
      <c r="E1231" s="88" t="s">
        <v>423</v>
      </c>
      <c r="F1231" s="88">
        <v>200</v>
      </c>
      <c r="G1231" s="94">
        <f>G1232</f>
        <v>1691.1999999999998</v>
      </c>
      <c r="H1231" s="94">
        <f>H1232</f>
        <v>0</v>
      </c>
      <c r="I1231" s="94">
        <f t="shared" si="189"/>
        <v>1691.1999999999998</v>
      </c>
      <c r="J1231" s="94">
        <f>J1232</f>
        <v>-25</v>
      </c>
      <c r="K1231" s="79">
        <f t="shared" si="195"/>
        <v>1666.1999999999998</v>
      </c>
    </row>
    <row r="1232" spans="1:11" ht="33">
      <c r="A1232" s="41" t="str">
        <f ca="1">IF(ISERROR(MATCH(F1232,Код_КВР,0)),"",INDIRECT(ADDRESS(MATCH(F1232,Код_КВР,0)+1,2,,,"КВР")))</f>
        <v>Иные закупки товаров, работ и услуг для обеспечения муниципальных нужд</v>
      </c>
      <c r="B1232" s="88">
        <v>810</v>
      </c>
      <c r="C1232" s="8" t="s">
        <v>209</v>
      </c>
      <c r="D1232" s="8" t="s">
        <v>238</v>
      </c>
      <c r="E1232" s="88" t="s">
        <v>423</v>
      </c>
      <c r="F1232" s="88">
        <v>240</v>
      </c>
      <c r="G1232" s="94">
        <f>G1233</f>
        <v>1691.1999999999998</v>
      </c>
      <c r="H1232" s="94">
        <f>H1233</f>
        <v>0</v>
      </c>
      <c r="I1232" s="94">
        <f t="shared" si="189"/>
        <v>1691.1999999999998</v>
      </c>
      <c r="J1232" s="94">
        <f>J1233</f>
        <v>-25</v>
      </c>
      <c r="K1232" s="79">
        <f t="shared" si="195"/>
        <v>1666.1999999999998</v>
      </c>
    </row>
    <row r="1233" spans="1:11" ht="33">
      <c r="A1233" s="41" t="str">
        <f ca="1">IF(ISERROR(MATCH(F1233,Код_КВР,0)),"",INDIRECT(ADDRESS(MATCH(F1233,Код_КВР,0)+1,2,,,"КВР")))</f>
        <v xml:space="preserve">Прочая закупка товаров, работ и услуг для обеспечения муниципальных нужд         </v>
      </c>
      <c r="B1233" s="88">
        <v>810</v>
      </c>
      <c r="C1233" s="8" t="s">
        <v>209</v>
      </c>
      <c r="D1233" s="8" t="s">
        <v>238</v>
      </c>
      <c r="E1233" s="88" t="s">
        <v>423</v>
      </c>
      <c r="F1233" s="88">
        <v>244</v>
      </c>
      <c r="G1233" s="94">
        <f>1509.1+182.1</f>
        <v>1691.1999999999998</v>
      </c>
      <c r="H1233" s="94"/>
      <c r="I1233" s="94">
        <f t="shared" si="189"/>
        <v>1691.1999999999998</v>
      </c>
      <c r="J1233" s="94">
        <v>-25</v>
      </c>
      <c r="K1233" s="79">
        <f t="shared" si="195"/>
        <v>1666.1999999999998</v>
      </c>
    </row>
    <row r="1234" spans="1:11" ht="12.75">
      <c r="A1234" s="41" t="str">
        <f aca="true" t="shared" si="196" ref="A1234:A1235">IF(ISERROR(MATCH(F1234,Код_КВР,0)),"",INDIRECT(ADDRESS(MATCH(F1234,Код_КВР,0)+1,2,,,"КВР")))</f>
        <v>Иные бюджетные ассигнования</v>
      </c>
      <c r="B1234" s="88">
        <v>810</v>
      </c>
      <c r="C1234" s="8" t="s">
        <v>209</v>
      </c>
      <c r="D1234" s="8" t="s">
        <v>238</v>
      </c>
      <c r="E1234" s="88" t="s">
        <v>423</v>
      </c>
      <c r="F1234" s="88">
        <v>800</v>
      </c>
      <c r="G1234" s="94"/>
      <c r="H1234" s="94"/>
      <c r="I1234" s="94"/>
      <c r="J1234" s="94">
        <f>J1235</f>
        <v>17.5</v>
      </c>
      <c r="K1234" s="79">
        <f t="shared" si="195"/>
        <v>17.5</v>
      </c>
    </row>
    <row r="1235" spans="1:11" ht="12.75">
      <c r="A1235" s="41" t="str">
        <f ca="1" t="shared" si="196"/>
        <v>Уплата налогов, сборов и иных платежей</v>
      </c>
      <c r="B1235" s="88">
        <v>810</v>
      </c>
      <c r="C1235" s="8" t="s">
        <v>209</v>
      </c>
      <c r="D1235" s="8" t="s">
        <v>238</v>
      </c>
      <c r="E1235" s="88" t="s">
        <v>423</v>
      </c>
      <c r="F1235" s="88">
        <v>850</v>
      </c>
      <c r="G1235" s="94"/>
      <c r="H1235" s="94"/>
      <c r="I1235" s="94"/>
      <c r="J1235" s="94">
        <f>J1236+J1237</f>
        <v>17.5</v>
      </c>
      <c r="K1235" s="79">
        <f t="shared" si="195"/>
        <v>17.5</v>
      </c>
    </row>
    <row r="1236" spans="1:11" ht="12.75">
      <c r="A1236" s="41" t="str">
        <f ca="1">IF(ISERROR(MATCH(F1236,Код_КВР,0)),"",INDIRECT(ADDRESS(MATCH(F1236,Код_КВР,0)+1,2,,,"КВР")))</f>
        <v>Уплата налога на имущество организаций и земельного налога</v>
      </c>
      <c r="B1236" s="88">
        <v>810</v>
      </c>
      <c r="C1236" s="8" t="s">
        <v>209</v>
      </c>
      <c r="D1236" s="8" t="s">
        <v>238</v>
      </c>
      <c r="E1236" s="88" t="s">
        <v>423</v>
      </c>
      <c r="F1236" s="88">
        <v>851</v>
      </c>
      <c r="G1236" s="94"/>
      <c r="H1236" s="94"/>
      <c r="I1236" s="94"/>
      <c r="J1236" s="94">
        <v>7.5</v>
      </c>
      <c r="K1236" s="79">
        <f t="shared" si="195"/>
        <v>7.5</v>
      </c>
    </row>
    <row r="1237" spans="1:11" ht="12.75">
      <c r="A1237" s="41" t="str">
        <f ca="1">IF(ISERROR(MATCH(F1237,Код_КВР,0)),"",INDIRECT(ADDRESS(MATCH(F1237,Код_КВР,0)+1,2,,,"КВР")))</f>
        <v>Уплата прочих налогов, сборов и иных платежей</v>
      </c>
      <c r="B1237" s="88">
        <v>810</v>
      </c>
      <c r="C1237" s="8" t="s">
        <v>209</v>
      </c>
      <c r="D1237" s="8" t="s">
        <v>238</v>
      </c>
      <c r="E1237" s="88" t="s">
        <v>423</v>
      </c>
      <c r="F1237" s="88">
        <v>852</v>
      </c>
      <c r="G1237" s="94"/>
      <c r="H1237" s="94"/>
      <c r="I1237" s="94"/>
      <c r="J1237" s="94">
        <v>10</v>
      </c>
      <c r="K1237" s="79">
        <f t="shared" si="195"/>
        <v>10</v>
      </c>
    </row>
    <row r="1238" spans="1:11" ht="132">
      <c r="A1238" s="41" t="str">
        <f ca="1">IF(ISERROR(MATCH(E1238,Код_КЦСР,0)),"",INDIRECT(ADDRESS(MATCH(E1238,Код_КЦСР,0)+1,2,,,"КЦСР")))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238" s="88">
        <v>810</v>
      </c>
      <c r="C1238" s="8" t="s">
        <v>209</v>
      </c>
      <c r="D1238" s="8" t="s">
        <v>238</v>
      </c>
      <c r="E1238" s="88" t="s">
        <v>418</v>
      </c>
      <c r="F1238" s="88"/>
      <c r="G1238" s="94">
        <f>G1239+G1241</f>
        <v>2682.5</v>
      </c>
      <c r="H1238" s="94">
        <f>H1239+H1241</f>
        <v>0</v>
      </c>
      <c r="I1238" s="94">
        <f t="shared" si="189"/>
        <v>2682.5</v>
      </c>
      <c r="J1238" s="94">
        <f>J1239+J1241</f>
        <v>0</v>
      </c>
      <c r="K1238" s="79">
        <f t="shared" si="195"/>
        <v>2682.5</v>
      </c>
    </row>
    <row r="1239" spans="1:11" ht="33">
      <c r="A1239" s="41" t="str">
        <f ca="1">IF(ISERROR(MATCH(F1239,Код_КВР,0)),"",INDIRECT(ADDRESS(MATCH(F1239,Код_КВР,0)+1,2,,,"КВР")))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39" s="88">
        <v>810</v>
      </c>
      <c r="C1239" s="8" t="s">
        <v>209</v>
      </c>
      <c r="D1239" s="8" t="s">
        <v>238</v>
      </c>
      <c r="E1239" s="88" t="s">
        <v>418</v>
      </c>
      <c r="F1239" s="88">
        <v>100</v>
      </c>
      <c r="G1239" s="94">
        <f>G1240</f>
        <v>2180.9</v>
      </c>
      <c r="H1239" s="94">
        <f>H1240</f>
        <v>0</v>
      </c>
      <c r="I1239" s="94">
        <f t="shared" si="189"/>
        <v>2180.9</v>
      </c>
      <c r="J1239" s="94">
        <f>J1240</f>
        <v>0</v>
      </c>
      <c r="K1239" s="79">
        <f t="shared" si="195"/>
        <v>2180.9</v>
      </c>
    </row>
    <row r="1240" spans="1:11" ht="12.75">
      <c r="A1240" s="41" t="str">
        <f ca="1">IF(ISERROR(MATCH(F1240,Код_КВР,0)),"",INDIRECT(ADDRESS(MATCH(F1240,Код_КВР,0)+1,2,,,"КВР")))</f>
        <v>Расходы на выплаты персоналу муниципальных органов</v>
      </c>
      <c r="B1240" s="88">
        <v>810</v>
      </c>
      <c r="C1240" s="8" t="s">
        <v>209</v>
      </c>
      <c r="D1240" s="8" t="s">
        <v>238</v>
      </c>
      <c r="E1240" s="88" t="s">
        <v>418</v>
      </c>
      <c r="F1240" s="88">
        <v>120</v>
      </c>
      <c r="G1240" s="94">
        <v>2180.9</v>
      </c>
      <c r="H1240" s="94"/>
      <c r="I1240" s="94">
        <f t="shared" si="189"/>
        <v>2180.9</v>
      </c>
      <c r="J1240" s="94"/>
      <c r="K1240" s="79">
        <f t="shared" si="195"/>
        <v>2180.9</v>
      </c>
    </row>
    <row r="1241" spans="1:11" ht="12.75">
      <c r="A1241" s="41" t="str">
        <f ca="1">IF(ISERROR(MATCH(F1241,Код_КВР,0)),"",INDIRECT(ADDRESS(MATCH(F1241,Код_КВР,0)+1,2,,,"КВР")))</f>
        <v>Закупка товаров, работ и услуг для муниципальных нужд</v>
      </c>
      <c r="B1241" s="88">
        <v>810</v>
      </c>
      <c r="C1241" s="8" t="s">
        <v>209</v>
      </c>
      <c r="D1241" s="8" t="s">
        <v>238</v>
      </c>
      <c r="E1241" s="88" t="s">
        <v>418</v>
      </c>
      <c r="F1241" s="88">
        <v>200</v>
      </c>
      <c r="G1241" s="94">
        <f>G1242</f>
        <v>501.6</v>
      </c>
      <c r="H1241" s="94">
        <f>H1242</f>
        <v>0</v>
      </c>
      <c r="I1241" s="94">
        <f t="shared" si="189"/>
        <v>501.6</v>
      </c>
      <c r="J1241" s="94">
        <f>J1242</f>
        <v>0</v>
      </c>
      <c r="K1241" s="79">
        <f t="shared" si="195"/>
        <v>501.6</v>
      </c>
    </row>
    <row r="1242" spans="1:11" ht="33">
      <c r="A1242" s="41" t="str">
        <f ca="1">IF(ISERROR(MATCH(F1242,Код_КВР,0)),"",INDIRECT(ADDRESS(MATCH(F1242,Код_КВР,0)+1,2,,,"КВР")))</f>
        <v>Иные закупки товаров, работ и услуг для обеспечения муниципальных нужд</v>
      </c>
      <c r="B1242" s="88">
        <v>810</v>
      </c>
      <c r="C1242" s="8" t="s">
        <v>209</v>
      </c>
      <c r="D1242" s="8" t="s">
        <v>238</v>
      </c>
      <c r="E1242" s="88" t="s">
        <v>418</v>
      </c>
      <c r="F1242" s="88">
        <v>240</v>
      </c>
      <c r="G1242" s="94">
        <f>G1243</f>
        <v>501.6</v>
      </c>
      <c r="H1242" s="94">
        <f>H1243</f>
        <v>0</v>
      </c>
      <c r="I1242" s="94">
        <f aca="true" t="shared" si="197" ref="I1242:I1305">G1242+H1242</f>
        <v>501.6</v>
      </c>
      <c r="J1242" s="94">
        <f>J1243</f>
        <v>0</v>
      </c>
      <c r="K1242" s="79">
        <f t="shared" si="195"/>
        <v>501.6</v>
      </c>
    </row>
    <row r="1243" spans="1:11" ht="33">
      <c r="A1243" s="41" t="str">
        <f ca="1">IF(ISERROR(MATCH(F1243,Код_КВР,0)),"",INDIRECT(ADDRESS(MATCH(F1243,Код_КВР,0)+1,2,,,"КВР")))</f>
        <v xml:space="preserve">Прочая закупка товаров, работ и услуг для обеспечения муниципальных нужд         </v>
      </c>
      <c r="B1243" s="88">
        <v>810</v>
      </c>
      <c r="C1243" s="8" t="s">
        <v>209</v>
      </c>
      <c r="D1243" s="8" t="s">
        <v>238</v>
      </c>
      <c r="E1243" s="88" t="s">
        <v>418</v>
      </c>
      <c r="F1243" s="88">
        <v>244</v>
      </c>
      <c r="G1243" s="94">
        <v>501.6</v>
      </c>
      <c r="H1243" s="94"/>
      <c r="I1243" s="94">
        <f t="shared" si="197"/>
        <v>501.6</v>
      </c>
      <c r="J1243" s="94"/>
      <c r="K1243" s="79">
        <f t="shared" si="195"/>
        <v>501.6</v>
      </c>
    </row>
    <row r="1244" spans="1:11" ht="82.5">
      <c r="A1244" s="41" t="str">
        <f ca="1">IF(ISERROR(MATCH(E1244,Код_КЦСР,0)),"",INDIRECT(ADDRESS(MATCH(E1244,Код_КЦСР,0)+1,2,,,"КЦСР")))</f>
        <v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городского округа «город Череповец» отдельными государственными полномочиями в сфере труда» за счет субвенций из областного бюджета</v>
      </c>
      <c r="B1244" s="88">
        <v>810</v>
      </c>
      <c r="C1244" s="8" t="s">
        <v>209</v>
      </c>
      <c r="D1244" s="8" t="s">
        <v>238</v>
      </c>
      <c r="E1244" s="88" t="s">
        <v>427</v>
      </c>
      <c r="F1244" s="88"/>
      <c r="G1244" s="94">
        <f>G1245+G1247</f>
        <v>902.7</v>
      </c>
      <c r="H1244" s="94">
        <f>H1245+H1247</f>
        <v>0</v>
      </c>
      <c r="I1244" s="94">
        <f t="shared" si="197"/>
        <v>902.7</v>
      </c>
      <c r="J1244" s="94">
        <f>J1245+J1247</f>
        <v>0</v>
      </c>
      <c r="K1244" s="79">
        <f t="shared" si="195"/>
        <v>902.7</v>
      </c>
    </row>
    <row r="1245" spans="1:11" ht="33">
      <c r="A1245" s="41" t="str">
        <f ca="1">IF(ISERROR(MATCH(F1245,Код_КВР,0)),"",INDIRECT(ADDRESS(MATCH(F1245,Код_КВР,0)+1,2,,,"КВР")))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45" s="88">
        <v>810</v>
      </c>
      <c r="C1245" s="8" t="s">
        <v>209</v>
      </c>
      <c r="D1245" s="8" t="s">
        <v>238</v>
      </c>
      <c r="E1245" s="88" t="s">
        <v>427</v>
      </c>
      <c r="F1245" s="88">
        <v>100</v>
      </c>
      <c r="G1245" s="94">
        <f>G1246</f>
        <v>722.2</v>
      </c>
      <c r="H1245" s="94">
        <f>H1246</f>
        <v>0</v>
      </c>
      <c r="I1245" s="94">
        <f t="shared" si="197"/>
        <v>722.2</v>
      </c>
      <c r="J1245" s="94">
        <f>J1246</f>
        <v>0</v>
      </c>
      <c r="K1245" s="79">
        <f t="shared" si="195"/>
        <v>722.2</v>
      </c>
    </row>
    <row r="1246" spans="1:11" ht="12.75">
      <c r="A1246" s="41" t="str">
        <f ca="1">IF(ISERROR(MATCH(F1246,Код_КВР,0)),"",INDIRECT(ADDRESS(MATCH(F1246,Код_КВР,0)+1,2,,,"КВР")))</f>
        <v>Расходы на выплаты персоналу муниципальных органов</v>
      </c>
      <c r="B1246" s="88">
        <v>810</v>
      </c>
      <c r="C1246" s="8" t="s">
        <v>209</v>
      </c>
      <c r="D1246" s="8" t="s">
        <v>238</v>
      </c>
      <c r="E1246" s="88" t="s">
        <v>427</v>
      </c>
      <c r="F1246" s="88">
        <v>120</v>
      </c>
      <c r="G1246" s="94">
        <v>722.2</v>
      </c>
      <c r="H1246" s="94"/>
      <c r="I1246" s="94">
        <f t="shared" si="197"/>
        <v>722.2</v>
      </c>
      <c r="J1246" s="94"/>
      <c r="K1246" s="79">
        <f t="shared" si="195"/>
        <v>722.2</v>
      </c>
    </row>
    <row r="1247" spans="1:11" ht="12.75">
      <c r="A1247" s="41" t="str">
        <f ca="1">IF(ISERROR(MATCH(F1247,Код_КВР,0)),"",INDIRECT(ADDRESS(MATCH(F1247,Код_КВР,0)+1,2,,,"КВР")))</f>
        <v>Закупка товаров, работ и услуг для муниципальных нужд</v>
      </c>
      <c r="B1247" s="88">
        <v>810</v>
      </c>
      <c r="C1247" s="8" t="s">
        <v>209</v>
      </c>
      <c r="D1247" s="8" t="s">
        <v>238</v>
      </c>
      <c r="E1247" s="88" t="s">
        <v>427</v>
      </c>
      <c r="F1247" s="88">
        <v>200</v>
      </c>
      <c r="G1247" s="94">
        <f>G1248</f>
        <v>180.5</v>
      </c>
      <c r="H1247" s="94">
        <f>H1248</f>
        <v>0</v>
      </c>
      <c r="I1247" s="94">
        <f t="shared" si="197"/>
        <v>180.5</v>
      </c>
      <c r="J1247" s="94">
        <f>J1248</f>
        <v>0</v>
      </c>
      <c r="K1247" s="79">
        <f t="shared" si="195"/>
        <v>180.5</v>
      </c>
    </row>
    <row r="1248" spans="1:11" ht="33">
      <c r="A1248" s="41" t="str">
        <f ca="1">IF(ISERROR(MATCH(F1248,Код_КВР,0)),"",INDIRECT(ADDRESS(MATCH(F1248,Код_КВР,0)+1,2,,,"КВР")))</f>
        <v>Иные закупки товаров, работ и услуг для обеспечения муниципальных нужд</v>
      </c>
      <c r="B1248" s="88">
        <v>810</v>
      </c>
      <c r="C1248" s="8" t="s">
        <v>209</v>
      </c>
      <c r="D1248" s="8" t="s">
        <v>238</v>
      </c>
      <c r="E1248" s="88" t="s">
        <v>427</v>
      </c>
      <c r="F1248" s="88">
        <v>240</v>
      </c>
      <c r="G1248" s="94">
        <f>G1249</f>
        <v>180.5</v>
      </c>
      <c r="H1248" s="94">
        <f>H1249</f>
        <v>0</v>
      </c>
      <c r="I1248" s="94">
        <f t="shared" si="197"/>
        <v>180.5</v>
      </c>
      <c r="J1248" s="94">
        <f>J1249</f>
        <v>0</v>
      </c>
      <c r="K1248" s="79">
        <f t="shared" si="195"/>
        <v>180.5</v>
      </c>
    </row>
    <row r="1249" spans="1:11" ht="33">
      <c r="A1249" s="41" t="str">
        <f ca="1">IF(ISERROR(MATCH(F1249,Код_КВР,0)),"",INDIRECT(ADDRESS(MATCH(F1249,Код_КВР,0)+1,2,,,"КВР")))</f>
        <v xml:space="preserve">Прочая закупка товаров, работ и услуг для обеспечения муниципальных нужд         </v>
      </c>
      <c r="B1249" s="88">
        <v>810</v>
      </c>
      <c r="C1249" s="8" t="s">
        <v>209</v>
      </c>
      <c r="D1249" s="8" t="s">
        <v>238</v>
      </c>
      <c r="E1249" s="88" t="s">
        <v>427</v>
      </c>
      <c r="F1249" s="88">
        <v>244</v>
      </c>
      <c r="G1249" s="94">
        <v>180.5</v>
      </c>
      <c r="H1249" s="94"/>
      <c r="I1249" s="94">
        <f t="shared" si="197"/>
        <v>180.5</v>
      </c>
      <c r="J1249" s="94"/>
      <c r="K1249" s="79">
        <f t="shared" si="195"/>
        <v>180.5</v>
      </c>
    </row>
    <row r="1250" spans="1:11" ht="12.75">
      <c r="A1250" s="41" t="str">
        <f ca="1">IF(ISERROR(MATCH(B1250,Код_ППП,0)),"",INDIRECT(ADDRESS(MATCH(B1250,Код_ППП,0)+1,2,,,"ППП")))</f>
        <v>КОМИТЕТ ПО УПРАВЛЕНИЮ ИМУЩЕСТВОМ ГОРОДА</v>
      </c>
      <c r="B1250" s="88">
        <v>811</v>
      </c>
      <c r="C1250" s="8"/>
      <c r="D1250" s="8"/>
      <c r="E1250" s="88"/>
      <c r="F1250" s="88"/>
      <c r="G1250" s="94">
        <f>G1251+G1267+G1323+G1338+G1377</f>
        <v>339048.19999999995</v>
      </c>
      <c r="H1250" s="94">
        <f>H1251+H1267+H1323+H1338+H1377</f>
        <v>-15804.3</v>
      </c>
      <c r="I1250" s="94">
        <f t="shared" si="197"/>
        <v>323243.89999999997</v>
      </c>
      <c r="J1250" s="94">
        <f>J1251+J1267+J1323+J1338+J1377</f>
        <v>-4944.700000000001</v>
      </c>
      <c r="K1250" s="79">
        <f t="shared" si="195"/>
        <v>318299.19999999995</v>
      </c>
    </row>
    <row r="1251" spans="1:11" ht="12.75">
      <c r="A1251" s="41" t="str">
        <f ca="1">IF(ISERROR(MATCH(C1251,Код_Раздел,0)),"",INDIRECT(ADDRESS(MATCH(C1251,Код_Раздел,0)+1,2,,,"Раздел")))</f>
        <v>Общегосударственные  вопросы</v>
      </c>
      <c r="B1251" s="88">
        <v>811</v>
      </c>
      <c r="C1251" s="8" t="s">
        <v>234</v>
      </c>
      <c r="D1251" s="8"/>
      <c r="E1251" s="88"/>
      <c r="F1251" s="88"/>
      <c r="G1251" s="94">
        <f>G1252</f>
        <v>25015.5</v>
      </c>
      <c r="H1251" s="94">
        <f>H1252</f>
        <v>0</v>
      </c>
      <c r="I1251" s="94">
        <f t="shared" si="197"/>
        <v>25015.5</v>
      </c>
      <c r="J1251" s="94">
        <f>J1252</f>
        <v>-7758.6</v>
      </c>
      <c r="K1251" s="79">
        <f t="shared" si="195"/>
        <v>17256.9</v>
      </c>
    </row>
    <row r="1252" spans="1:11" ht="12.75">
      <c r="A1252" s="10" t="s">
        <v>258</v>
      </c>
      <c r="B1252" s="88">
        <v>811</v>
      </c>
      <c r="C1252" s="8" t="s">
        <v>234</v>
      </c>
      <c r="D1252" s="8" t="s">
        <v>211</v>
      </c>
      <c r="E1252" s="88"/>
      <c r="F1252" s="88"/>
      <c r="G1252" s="94">
        <f>G1253+G1262</f>
        <v>25015.5</v>
      </c>
      <c r="H1252" s="94">
        <f>H1253+H1262</f>
        <v>0</v>
      </c>
      <c r="I1252" s="94">
        <f t="shared" si="197"/>
        <v>25015.5</v>
      </c>
      <c r="J1252" s="94">
        <f>J1253+J1262</f>
        <v>-7758.6</v>
      </c>
      <c r="K1252" s="79">
        <f t="shared" si="195"/>
        <v>17256.9</v>
      </c>
    </row>
    <row r="1253" spans="1:11" ht="33">
      <c r="A1253" s="41" t="str">
        <f ca="1">IF(ISERROR(MATCH(E1253,Код_КЦСР,0)),"",INDIRECT(ADDRESS(MATCH(E1253,Код_КЦСР,0)+1,2,,,"КЦСР")))</f>
        <v>Муниципальная программа «Развитие земельно-имущественного комплекса  города Череповца» на 2014-2018 годы</v>
      </c>
      <c r="B1253" s="88">
        <v>811</v>
      </c>
      <c r="C1253" s="8" t="s">
        <v>234</v>
      </c>
      <c r="D1253" s="8" t="s">
        <v>211</v>
      </c>
      <c r="E1253" s="88" t="s">
        <v>71</v>
      </c>
      <c r="F1253" s="88"/>
      <c r="G1253" s="94">
        <f>G1254+G1258</f>
        <v>14904.6</v>
      </c>
      <c r="H1253" s="94">
        <f>H1254+H1258</f>
        <v>0</v>
      </c>
      <c r="I1253" s="94">
        <f t="shared" si="197"/>
        <v>14904.6</v>
      </c>
      <c r="J1253" s="94">
        <f>J1254+J1258</f>
        <v>-7758.6</v>
      </c>
      <c r="K1253" s="79">
        <f t="shared" si="195"/>
        <v>7146</v>
      </c>
    </row>
    <row r="1254" spans="1:11" ht="33">
      <c r="A1254" s="41" t="str">
        <f ca="1">IF(ISERROR(MATCH(E1254,Код_КЦСР,0)),"",INDIRECT(ADDRESS(MATCH(E1254,Код_КЦСР,0)+1,2,,,"КЦСР")))</f>
        <v>Формирование и обеспечение сохранности муниципального земельно-имущественного комплекса</v>
      </c>
      <c r="B1254" s="88">
        <v>811</v>
      </c>
      <c r="C1254" s="8" t="s">
        <v>234</v>
      </c>
      <c r="D1254" s="8" t="s">
        <v>211</v>
      </c>
      <c r="E1254" s="88" t="s">
        <v>73</v>
      </c>
      <c r="F1254" s="88"/>
      <c r="G1254" s="94">
        <f aca="true" t="shared" si="198" ref="G1254:J1256">G1255</f>
        <v>10109.5</v>
      </c>
      <c r="H1254" s="94">
        <f t="shared" si="198"/>
        <v>0</v>
      </c>
      <c r="I1254" s="94">
        <f t="shared" si="197"/>
        <v>10109.5</v>
      </c>
      <c r="J1254" s="94">
        <f t="shared" si="198"/>
        <v>-7758.6</v>
      </c>
      <c r="K1254" s="79">
        <f t="shared" si="195"/>
        <v>2350.8999999999996</v>
      </c>
    </row>
    <row r="1255" spans="1:11" ht="12.75">
      <c r="A1255" s="41" t="str">
        <f ca="1">IF(ISERROR(MATCH(F1255,Код_КВР,0)),"",INDIRECT(ADDRESS(MATCH(F1255,Код_КВР,0)+1,2,,,"КВР")))</f>
        <v>Закупка товаров, работ и услуг для муниципальных нужд</v>
      </c>
      <c r="B1255" s="88">
        <v>811</v>
      </c>
      <c r="C1255" s="8" t="s">
        <v>234</v>
      </c>
      <c r="D1255" s="8" t="s">
        <v>211</v>
      </c>
      <c r="E1255" s="88" t="s">
        <v>73</v>
      </c>
      <c r="F1255" s="88">
        <v>200</v>
      </c>
      <c r="G1255" s="94">
        <f t="shared" si="198"/>
        <v>10109.5</v>
      </c>
      <c r="H1255" s="94">
        <f t="shared" si="198"/>
        <v>0</v>
      </c>
      <c r="I1255" s="94">
        <f t="shared" si="197"/>
        <v>10109.5</v>
      </c>
      <c r="J1255" s="94">
        <f t="shared" si="198"/>
        <v>-7758.6</v>
      </c>
      <c r="K1255" s="79">
        <f t="shared" si="195"/>
        <v>2350.8999999999996</v>
      </c>
    </row>
    <row r="1256" spans="1:11" ht="33">
      <c r="A1256" s="41" t="str">
        <f ca="1">IF(ISERROR(MATCH(F1256,Код_КВР,0)),"",INDIRECT(ADDRESS(MATCH(F1256,Код_КВР,0)+1,2,,,"КВР")))</f>
        <v>Иные закупки товаров, работ и услуг для обеспечения муниципальных нужд</v>
      </c>
      <c r="B1256" s="88">
        <v>811</v>
      </c>
      <c r="C1256" s="8" t="s">
        <v>234</v>
      </c>
      <c r="D1256" s="8" t="s">
        <v>211</v>
      </c>
      <c r="E1256" s="88" t="s">
        <v>73</v>
      </c>
      <c r="F1256" s="88">
        <v>240</v>
      </c>
      <c r="G1256" s="94">
        <f t="shared" si="198"/>
        <v>10109.5</v>
      </c>
      <c r="H1256" s="94">
        <f t="shared" si="198"/>
        <v>0</v>
      </c>
      <c r="I1256" s="94">
        <f t="shared" si="197"/>
        <v>10109.5</v>
      </c>
      <c r="J1256" s="94">
        <f t="shared" si="198"/>
        <v>-7758.6</v>
      </c>
      <c r="K1256" s="79">
        <f t="shared" si="195"/>
        <v>2350.8999999999996</v>
      </c>
    </row>
    <row r="1257" spans="1:11" ht="33">
      <c r="A1257" s="41" t="str">
        <f ca="1">IF(ISERROR(MATCH(F1257,Код_КВР,0)),"",INDIRECT(ADDRESS(MATCH(F1257,Код_КВР,0)+1,2,,,"КВР")))</f>
        <v xml:space="preserve">Прочая закупка товаров, работ и услуг для обеспечения муниципальных нужд         </v>
      </c>
      <c r="B1257" s="88">
        <v>811</v>
      </c>
      <c r="C1257" s="8" t="s">
        <v>234</v>
      </c>
      <c r="D1257" s="8" t="s">
        <v>211</v>
      </c>
      <c r="E1257" s="88" t="s">
        <v>73</v>
      </c>
      <c r="F1257" s="88">
        <v>244</v>
      </c>
      <c r="G1257" s="94">
        <v>10109.5</v>
      </c>
      <c r="H1257" s="94"/>
      <c r="I1257" s="94">
        <f t="shared" si="197"/>
        <v>10109.5</v>
      </c>
      <c r="J1257" s="94">
        <v>-7758.6</v>
      </c>
      <c r="K1257" s="79">
        <f t="shared" si="195"/>
        <v>2350.8999999999996</v>
      </c>
    </row>
    <row r="1258" spans="1:11" ht="33">
      <c r="A1258" s="41" t="str">
        <f ca="1">IF(ISERROR(MATCH(E1258,Код_КЦСР,0)),"",INDIRECT(ADDRESS(MATCH(E1258,Код_КЦСР,0)+1,2,,,"КЦСР")))</f>
        <v>Обеспечение поступлений в доход бюджета от использования и распоряжения земельно-имущественным комплексом</v>
      </c>
      <c r="B1258" s="88">
        <v>811</v>
      </c>
      <c r="C1258" s="8" t="s">
        <v>234</v>
      </c>
      <c r="D1258" s="8" t="s">
        <v>211</v>
      </c>
      <c r="E1258" s="88" t="s">
        <v>75</v>
      </c>
      <c r="F1258" s="88"/>
      <c r="G1258" s="94">
        <f aca="true" t="shared" si="199" ref="G1258:J1260">G1259</f>
        <v>4795.1</v>
      </c>
      <c r="H1258" s="94">
        <f t="shared" si="199"/>
        <v>0</v>
      </c>
      <c r="I1258" s="94">
        <f t="shared" si="197"/>
        <v>4795.1</v>
      </c>
      <c r="J1258" s="94">
        <f t="shared" si="199"/>
        <v>0</v>
      </c>
      <c r="K1258" s="79">
        <f t="shared" si="195"/>
        <v>4795.1</v>
      </c>
    </row>
    <row r="1259" spans="1:11" ht="12.75">
      <c r="A1259" s="41" t="str">
        <f ca="1">IF(ISERROR(MATCH(F1259,Код_КВР,0)),"",INDIRECT(ADDRESS(MATCH(F1259,Код_КВР,0)+1,2,,,"КВР")))</f>
        <v>Закупка товаров, работ и услуг для муниципальных нужд</v>
      </c>
      <c r="B1259" s="88">
        <v>811</v>
      </c>
      <c r="C1259" s="8" t="s">
        <v>234</v>
      </c>
      <c r="D1259" s="8" t="s">
        <v>211</v>
      </c>
      <c r="E1259" s="88" t="s">
        <v>75</v>
      </c>
      <c r="F1259" s="88">
        <v>200</v>
      </c>
      <c r="G1259" s="94">
        <f t="shared" si="199"/>
        <v>4795.1</v>
      </c>
      <c r="H1259" s="94">
        <f t="shared" si="199"/>
        <v>0</v>
      </c>
      <c r="I1259" s="94">
        <f t="shared" si="197"/>
        <v>4795.1</v>
      </c>
      <c r="J1259" s="94">
        <f t="shared" si="199"/>
        <v>0</v>
      </c>
      <c r="K1259" s="79">
        <f t="shared" si="195"/>
        <v>4795.1</v>
      </c>
    </row>
    <row r="1260" spans="1:11" ht="33">
      <c r="A1260" s="41" t="str">
        <f ca="1">IF(ISERROR(MATCH(F1260,Код_КВР,0)),"",INDIRECT(ADDRESS(MATCH(F1260,Код_КВР,0)+1,2,,,"КВР")))</f>
        <v>Иные закупки товаров, работ и услуг для обеспечения муниципальных нужд</v>
      </c>
      <c r="B1260" s="88">
        <v>811</v>
      </c>
      <c r="C1260" s="8" t="s">
        <v>234</v>
      </c>
      <c r="D1260" s="8" t="s">
        <v>211</v>
      </c>
      <c r="E1260" s="88" t="s">
        <v>75</v>
      </c>
      <c r="F1260" s="88">
        <v>240</v>
      </c>
      <c r="G1260" s="94">
        <f t="shared" si="199"/>
        <v>4795.1</v>
      </c>
      <c r="H1260" s="94">
        <f t="shared" si="199"/>
        <v>0</v>
      </c>
      <c r="I1260" s="94">
        <f t="shared" si="197"/>
        <v>4795.1</v>
      </c>
      <c r="J1260" s="94">
        <f t="shared" si="199"/>
        <v>0</v>
      </c>
      <c r="K1260" s="79">
        <f t="shared" si="195"/>
        <v>4795.1</v>
      </c>
    </row>
    <row r="1261" spans="1:11" ht="33">
      <c r="A1261" s="41" t="str">
        <f ca="1">IF(ISERROR(MATCH(F1261,Код_КВР,0)),"",INDIRECT(ADDRESS(MATCH(F1261,Код_КВР,0)+1,2,,,"КВР")))</f>
        <v xml:space="preserve">Прочая закупка товаров, работ и услуг для обеспечения муниципальных нужд         </v>
      </c>
      <c r="B1261" s="88">
        <v>811</v>
      </c>
      <c r="C1261" s="8" t="s">
        <v>234</v>
      </c>
      <c r="D1261" s="8" t="s">
        <v>211</v>
      </c>
      <c r="E1261" s="88" t="s">
        <v>75</v>
      </c>
      <c r="F1261" s="88">
        <v>244</v>
      </c>
      <c r="G1261" s="94">
        <v>4795.1</v>
      </c>
      <c r="H1261" s="94"/>
      <c r="I1261" s="94">
        <f t="shared" si="197"/>
        <v>4795.1</v>
      </c>
      <c r="J1261" s="94"/>
      <c r="K1261" s="79">
        <f t="shared" si="195"/>
        <v>4795.1</v>
      </c>
    </row>
    <row r="1262" spans="1:11" ht="49.5">
      <c r="A1262" s="41" t="str">
        <f ca="1">IF(ISERROR(MATCH(E1262,Код_КЦСР,0)),"",INDIRECT(ADDRESS(MATCH(E1262,Код_КЦСР,0)+1,2,,,"КЦСР")))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62" s="88">
        <v>811</v>
      </c>
      <c r="C1262" s="8" t="s">
        <v>234</v>
      </c>
      <c r="D1262" s="8" t="s">
        <v>211</v>
      </c>
      <c r="E1262" s="88" t="s">
        <v>79</v>
      </c>
      <c r="F1262" s="88"/>
      <c r="G1262" s="94">
        <f aca="true" t="shared" si="200" ref="G1262:J1265">G1263</f>
        <v>10110.9</v>
      </c>
      <c r="H1262" s="94">
        <f t="shared" si="200"/>
        <v>0</v>
      </c>
      <c r="I1262" s="94">
        <f t="shared" si="197"/>
        <v>10110.9</v>
      </c>
      <c r="J1262" s="94">
        <f t="shared" si="200"/>
        <v>0</v>
      </c>
      <c r="K1262" s="79">
        <f t="shared" si="195"/>
        <v>10110.9</v>
      </c>
    </row>
    <row r="1263" spans="1:11" ht="12.75">
      <c r="A1263" s="41" t="str">
        <f ca="1">IF(ISERROR(MATCH(E1263,Код_КЦСР,0)),"",INDIRECT(ADDRESS(MATCH(E1263,Код_КЦСР,0)+1,2,,,"КЦСР")))</f>
        <v>Капитальный ремонт  объектов муниципальной собственности</v>
      </c>
      <c r="B1263" s="88">
        <v>811</v>
      </c>
      <c r="C1263" s="8" t="s">
        <v>234</v>
      </c>
      <c r="D1263" s="8" t="s">
        <v>211</v>
      </c>
      <c r="E1263" s="88" t="s">
        <v>87</v>
      </c>
      <c r="F1263" s="88"/>
      <c r="G1263" s="94">
        <f t="shared" si="200"/>
        <v>10110.9</v>
      </c>
      <c r="H1263" s="94">
        <f t="shared" si="200"/>
        <v>0</v>
      </c>
      <c r="I1263" s="94">
        <f t="shared" si="197"/>
        <v>10110.9</v>
      </c>
      <c r="J1263" s="94">
        <f t="shared" si="200"/>
        <v>0</v>
      </c>
      <c r="K1263" s="79">
        <f t="shared" si="195"/>
        <v>10110.9</v>
      </c>
    </row>
    <row r="1264" spans="1:11" ht="12.75">
      <c r="A1264" s="41" t="str">
        <f ca="1">IF(ISERROR(MATCH(F1264,Код_КВР,0)),"",INDIRECT(ADDRESS(MATCH(F1264,Код_КВР,0)+1,2,,,"КВР")))</f>
        <v>Закупка товаров, работ и услуг для муниципальных нужд</v>
      </c>
      <c r="B1264" s="88">
        <v>811</v>
      </c>
      <c r="C1264" s="8" t="s">
        <v>234</v>
      </c>
      <c r="D1264" s="8" t="s">
        <v>211</v>
      </c>
      <c r="E1264" s="88" t="s">
        <v>87</v>
      </c>
      <c r="F1264" s="88">
        <v>200</v>
      </c>
      <c r="G1264" s="94">
        <f t="shared" si="200"/>
        <v>10110.9</v>
      </c>
      <c r="H1264" s="94">
        <f t="shared" si="200"/>
        <v>0</v>
      </c>
      <c r="I1264" s="94">
        <f t="shared" si="197"/>
        <v>10110.9</v>
      </c>
      <c r="J1264" s="94">
        <f t="shared" si="200"/>
        <v>0</v>
      </c>
      <c r="K1264" s="79">
        <f t="shared" si="195"/>
        <v>10110.9</v>
      </c>
    </row>
    <row r="1265" spans="1:11" ht="33">
      <c r="A1265" s="41" t="str">
        <f ca="1">IF(ISERROR(MATCH(F1265,Код_КВР,0)),"",INDIRECT(ADDRESS(MATCH(F1265,Код_КВР,0)+1,2,,,"КВР")))</f>
        <v>Иные закупки товаров, работ и услуг для обеспечения муниципальных нужд</v>
      </c>
      <c r="B1265" s="88">
        <v>811</v>
      </c>
      <c r="C1265" s="8" t="s">
        <v>234</v>
      </c>
      <c r="D1265" s="8" t="s">
        <v>211</v>
      </c>
      <c r="E1265" s="88" t="s">
        <v>87</v>
      </c>
      <c r="F1265" s="88">
        <v>240</v>
      </c>
      <c r="G1265" s="94">
        <f t="shared" si="200"/>
        <v>10110.9</v>
      </c>
      <c r="H1265" s="94">
        <f t="shared" si="200"/>
        <v>0</v>
      </c>
      <c r="I1265" s="94">
        <f t="shared" si="197"/>
        <v>10110.9</v>
      </c>
      <c r="J1265" s="94">
        <f t="shared" si="200"/>
        <v>0</v>
      </c>
      <c r="K1265" s="79">
        <f t="shared" si="195"/>
        <v>10110.9</v>
      </c>
    </row>
    <row r="1266" spans="1:11" ht="33">
      <c r="A1266" s="41" t="str">
        <f ca="1">IF(ISERROR(MATCH(F1266,Код_КВР,0)),"",INDIRECT(ADDRESS(MATCH(F1266,Код_КВР,0)+1,2,,,"КВР")))</f>
        <v>Закупка товаров, работ, услуг в целях капитального ремонта муниципального имущества</v>
      </c>
      <c r="B1266" s="88">
        <v>811</v>
      </c>
      <c r="C1266" s="8" t="s">
        <v>234</v>
      </c>
      <c r="D1266" s="8" t="s">
        <v>211</v>
      </c>
      <c r="E1266" s="88" t="s">
        <v>87</v>
      </c>
      <c r="F1266" s="88">
        <v>243</v>
      </c>
      <c r="G1266" s="94">
        <v>10110.9</v>
      </c>
      <c r="H1266" s="94"/>
      <c r="I1266" s="94">
        <f t="shared" si="197"/>
        <v>10110.9</v>
      </c>
      <c r="J1266" s="94"/>
      <c r="K1266" s="79">
        <f t="shared" si="195"/>
        <v>10110.9</v>
      </c>
    </row>
    <row r="1267" spans="1:11" ht="12.75">
      <c r="A1267" s="41" t="str">
        <f ca="1">IF(ISERROR(MATCH(C1267,Код_Раздел,0)),"",INDIRECT(ADDRESS(MATCH(C1267,Код_Раздел,0)+1,2,,,"Раздел")))</f>
        <v>Национальная экономика</v>
      </c>
      <c r="B1267" s="88">
        <v>811</v>
      </c>
      <c r="C1267" s="8" t="s">
        <v>237</v>
      </c>
      <c r="D1267" s="8"/>
      <c r="E1267" s="88"/>
      <c r="F1267" s="88"/>
      <c r="G1267" s="94">
        <f>G1268+G1279+G1286</f>
        <v>172390.99999999997</v>
      </c>
      <c r="H1267" s="94">
        <f>H1268+H1279+H1286</f>
        <v>-15804.3</v>
      </c>
      <c r="I1267" s="94">
        <f t="shared" si="197"/>
        <v>156586.69999999998</v>
      </c>
      <c r="J1267" s="94">
        <f>J1268+J1279+J1286</f>
        <v>0</v>
      </c>
      <c r="K1267" s="79">
        <f t="shared" si="195"/>
        <v>156586.69999999998</v>
      </c>
    </row>
    <row r="1268" spans="1:11" ht="12.75">
      <c r="A1268" s="12" t="s">
        <v>385</v>
      </c>
      <c r="B1268" s="88">
        <v>811</v>
      </c>
      <c r="C1268" s="8" t="s">
        <v>237</v>
      </c>
      <c r="D1268" s="8" t="s">
        <v>243</v>
      </c>
      <c r="E1268" s="88"/>
      <c r="F1268" s="88"/>
      <c r="G1268" s="94">
        <f>G1269+G1274</f>
        <v>82953.9</v>
      </c>
      <c r="H1268" s="94">
        <f>H1269+H1274</f>
        <v>-15804.3</v>
      </c>
      <c r="I1268" s="94">
        <f t="shared" si="197"/>
        <v>67149.59999999999</v>
      </c>
      <c r="J1268" s="94">
        <f>J1269+J1274</f>
        <v>0</v>
      </c>
      <c r="K1268" s="79">
        <f t="shared" si="195"/>
        <v>67149.59999999999</v>
      </c>
    </row>
    <row r="1269" spans="1:11" ht="33">
      <c r="A1269" s="41" t="str">
        <f ca="1">IF(ISERROR(MATCH(E1269,Код_КЦСР,0)),"",INDIRECT(ADDRESS(MATCH(E1269,Код_КЦСР,0)+1,2,,,"КЦСР")))</f>
        <v>Муниципальная программа «Развитие городского общественного транспорта» на 2014-2016 годы</v>
      </c>
      <c r="B1269" s="88">
        <v>811</v>
      </c>
      <c r="C1269" s="8" t="s">
        <v>237</v>
      </c>
      <c r="D1269" s="8" t="s">
        <v>243</v>
      </c>
      <c r="E1269" s="88" t="s">
        <v>47</v>
      </c>
      <c r="F1269" s="88"/>
      <c r="G1269" s="94">
        <f aca="true" t="shared" si="201" ref="G1269:J1272">G1270</f>
        <v>18724.9</v>
      </c>
      <c r="H1269" s="94">
        <f t="shared" si="201"/>
        <v>0</v>
      </c>
      <c r="I1269" s="94">
        <f t="shared" si="197"/>
        <v>18724.9</v>
      </c>
      <c r="J1269" s="94">
        <f t="shared" si="201"/>
        <v>0</v>
      </c>
      <c r="K1269" s="79">
        <f t="shared" si="195"/>
        <v>18724.9</v>
      </c>
    </row>
    <row r="1270" spans="1:11" ht="12.75">
      <c r="A1270" s="41" t="str">
        <f ca="1">IF(ISERROR(MATCH(E1270,Код_КЦСР,0)),"",INDIRECT(ADDRESS(MATCH(E1270,Код_КЦСР,0)+1,2,,,"КЦСР")))</f>
        <v>Приобретение автобусов в муниципальную собственность</v>
      </c>
      <c r="B1270" s="88">
        <v>811</v>
      </c>
      <c r="C1270" s="8" t="s">
        <v>237</v>
      </c>
      <c r="D1270" s="8" t="s">
        <v>243</v>
      </c>
      <c r="E1270" s="88" t="s">
        <v>49</v>
      </c>
      <c r="F1270" s="88"/>
      <c r="G1270" s="94">
        <f t="shared" si="201"/>
        <v>18724.9</v>
      </c>
      <c r="H1270" s="94">
        <f t="shared" si="201"/>
        <v>0</v>
      </c>
      <c r="I1270" s="94">
        <f t="shared" si="197"/>
        <v>18724.9</v>
      </c>
      <c r="J1270" s="94">
        <f t="shared" si="201"/>
        <v>0</v>
      </c>
      <c r="K1270" s="79">
        <f t="shared" si="195"/>
        <v>18724.9</v>
      </c>
    </row>
    <row r="1271" spans="1:11" ht="12.75">
      <c r="A1271" s="41" t="str">
        <f ca="1">IF(ISERROR(MATCH(F1271,Код_КВР,0)),"",INDIRECT(ADDRESS(MATCH(F1271,Код_КВР,0)+1,2,,,"КВР")))</f>
        <v>Закупка товаров, работ и услуг для муниципальных нужд</v>
      </c>
      <c r="B1271" s="88">
        <v>811</v>
      </c>
      <c r="C1271" s="8" t="s">
        <v>237</v>
      </c>
      <c r="D1271" s="8" t="s">
        <v>243</v>
      </c>
      <c r="E1271" s="88" t="s">
        <v>49</v>
      </c>
      <c r="F1271" s="88">
        <v>200</v>
      </c>
      <c r="G1271" s="94">
        <f t="shared" si="201"/>
        <v>18724.9</v>
      </c>
      <c r="H1271" s="94">
        <f t="shared" si="201"/>
        <v>0</v>
      </c>
      <c r="I1271" s="94">
        <f t="shared" si="197"/>
        <v>18724.9</v>
      </c>
      <c r="J1271" s="94">
        <f t="shared" si="201"/>
        <v>0</v>
      </c>
      <c r="K1271" s="79">
        <f t="shared" si="195"/>
        <v>18724.9</v>
      </c>
    </row>
    <row r="1272" spans="1:11" ht="33">
      <c r="A1272" s="41" t="str">
        <f ca="1">IF(ISERROR(MATCH(F1272,Код_КВР,0)),"",INDIRECT(ADDRESS(MATCH(F1272,Код_КВР,0)+1,2,,,"КВР")))</f>
        <v>Иные закупки товаров, работ и услуг для обеспечения муниципальных нужд</v>
      </c>
      <c r="B1272" s="88">
        <v>811</v>
      </c>
      <c r="C1272" s="8" t="s">
        <v>237</v>
      </c>
      <c r="D1272" s="8" t="s">
        <v>243</v>
      </c>
      <c r="E1272" s="88" t="s">
        <v>49</v>
      </c>
      <c r="F1272" s="88">
        <v>240</v>
      </c>
      <c r="G1272" s="94">
        <f t="shared" si="201"/>
        <v>18724.9</v>
      </c>
      <c r="H1272" s="94">
        <f t="shared" si="201"/>
        <v>0</v>
      </c>
      <c r="I1272" s="94">
        <f t="shared" si="197"/>
        <v>18724.9</v>
      </c>
      <c r="J1272" s="94">
        <f t="shared" si="201"/>
        <v>0</v>
      </c>
      <c r="K1272" s="79">
        <f t="shared" si="195"/>
        <v>18724.9</v>
      </c>
    </row>
    <row r="1273" spans="1:11" ht="33">
      <c r="A1273" s="41" t="str">
        <f ca="1">IF(ISERROR(MATCH(F1273,Код_КВР,0)),"",INDIRECT(ADDRESS(MATCH(F1273,Код_КВР,0)+1,2,,,"КВР")))</f>
        <v xml:space="preserve">Прочая закупка товаров, работ и услуг для обеспечения муниципальных нужд         </v>
      </c>
      <c r="B1273" s="88">
        <v>811</v>
      </c>
      <c r="C1273" s="8" t="s">
        <v>237</v>
      </c>
      <c r="D1273" s="8" t="s">
        <v>243</v>
      </c>
      <c r="E1273" s="88" t="s">
        <v>49</v>
      </c>
      <c r="F1273" s="88">
        <v>244</v>
      </c>
      <c r="G1273" s="94">
        <v>18724.9</v>
      </c>
      <c r="H1273" s="94"/>
      <c r="I1273" s="94">
        <f t="shared" si="197"/>
        <v>18724.9</v>
      </c>
      <c r="J1273" s="94"/>
      <c r="K1273" s="79">
        <f t="shared" si="195"/>
        <v>18724.9</v>
      </c>
    </row>
    <row r="1274" spans="1:11" ht="33">
      <c r="A1274" s="41" t="str">
        <f ca="1">IF(ISERROR(MATCH(E1274,Код_КЦСР,0)),"",INDIRECT(ADDRESS(MATCH(E1274,Код_КЦСР,0)+1,2,,,"КЦСР")))</f>
        <v>Муниципальная программа «Развитие земельно-имущественного комплекса  города Череповца» на 2014-2018 годы</v>
      </c>
      <c r="B1274" s="88">
        <v>811</v>
      </c>
      <c r="C1274" s="8" t="s">
        <v>237</v>
      </c>
      <c r="D1274" s="8" t="s">
        <v>243</v>
      </c>
      <c r="E1274" s="88" t="s">
        <v>71</v>
      </c>
      <c r="F1274" s="88"/>
      <c r="G1274" s="94">
        <f aca="true" t="shared" si="202" ref="G1274:J1277">G1275</f>
        <v>64229</v>
      </c>
      <c r="H1274" s="94">
        <f t="shared" si="202"/>
        <v>-15804.3</v>
      </c>
      <c r="I1274" s="94">
        <f t="shared" si="197"/>
        <v>48424.7</v>
      </c>
      <c r="J1274" s="94">
        <f t="shared" si="202"/>
        <v>0</v>
      </c>
      <c r="K1274" s="79">
        <f t="shared" si="195"/>
        <v>48424.7</v>
      </c>
    </row>
    <row r="1275" spans="1:11" ht="33">
      <c r="A1275" s="41" t="str">
        <f ca="1">IF(ISERROR(MATCH(E1275,Код_КЦСР,0)),"",INDIRECT(ADDRESS(MATCH(E1275,Код_КЦСР,0)+1,2,,,"КЦСР")))</f>
        <v>Формирование и обеспечение сохранности муниципального земельно-имущественного комплекса</v>
      </c>
      <c r="B1275" s="88">
        <v>811</v>
      </c>
      <c r="C1275" s="8" t="s">
        <v>237</v>
      </c>
      <c r="D1275" s="8" t="s">
        <v>243</v>
      </c>
      <c r="E1275" s="88" t="s">
        <v>73</v>
      </c>
      <c r="F1275" s="88"/>
      <c r="G1275" s="94">
        <f t="shared" si="202"/>
        <v>64229</v>
      </c>
      <c r="H1275" s="94">
        <f t="shared" si="202"/>
        <v>-15804.3</v>
      </c>
      <c r="I1275" s="94">
        <f t="shared" si="197"/>
        <v>48424.7</v>
      </c>
      <c r="J1275" s="94">
        <f t="shared" si="202"/>
        <v>0</v>
      </c>
      <c r="K1275" s="79">
        <f t="shared" si="195"/>
        <v>48424.7</v>
      </c>
    </row>
    <row r="1276" spans="1:11" ht="12.75">
      <c r="A1276" s="41" t="str">
        <f ca="1">IF(ISERROR(MATCH(F1276,Код_КВР,0)),"",INDIRECT(ADDRESS(MATCH(F1276,Код_КВР,0)+1,2,,,"КВР")))</f>
        <v>Закупка товаров, работ и услуг для муниципальных нужд</v>
      </c>
      <c r="B1276" s="88">
        <v>811</v>
      </c>
      <c r="C1276" s="8" t="s">
        <v>237</v>
      </c>
      <c r="D1276" s="8" t="s">
        <v>243</v>
      </c>
      <c r="E1276" s="88" t="s">
        <v>73</v>
      </c>
      <c r="F1276" s="88">
        <v>200</v>
      </c>
      <c r="G1276" s="94">
        <f t="shared" si="202"/>
        <v>64229</v>
      </c>
      <c r="H1276" s="94">
        <f t="shared" si="202"/>
        <v>-15804.3</v>
      </c>
      <c r="I1276" s="94">
        <f t="shared" si="197"/>
        <v>48424.7</v>
      </c>
      <c r="J1276" s="94">
        <f t="shared" si="202"/>
        <v>0</v>
      </c>
      <c r="K1276" s="79">
        <f t="shared" si="195"/>
        <v>48424.7</v>
      </c>
    </row>
    <row r="1277" spans="1:11" ht="33">
      <c r="A1277" s="41" t="str">
        <f ca="1">IF(ISERROR(MATCH(F1277,Код_КВР,0)),"",INDIRECT(ADDRESS(MATCH(F1277,Код_КВР,0)+1,2,,,"КВР")))</f>
        <v>Иные закупки товаров, работ и услуг для обеспечения муниципальных нужд</v>
      </c>
      <c r="B1277" s="88">
        <v>811</v>
      </c>
      <c r="C1277" s="8" t="s">
        <v>237</v>
      </c>
      <c r="D1277" s="8" t="s">
        <v>243</v>
      </c>
      <c r="E1277" s="88" t="s">
        <v>73</v>
      </c>
      <c r="F1277" s="88">
        <v>240</v>
      </c>
      <c r="G1277" s="94">
        <f t="shared" si="202"/>
        <v>64229</v>
      </c>
      <c r="H1277" s="94">
        <f t="shared" si="202"/>
        <v>-15804.3</v>
      </c>
      <c r="I1277" s="94">
        <f t="shared" si="197"/>
        <v>48424.7</v>
      </c>
      <c r="J1277" s="94">
        <f t="shared" si="202"/>
        <v>0</v>
      </c>
      <c r="K1277" s="79">
        <f t="shared" si="195"/>
        <v>48424.7</v>
      </c>
    </row>
    <row r="1278" spans="1:11" ht="33">
      <c r="A1278" s="41" t="str">
        <f ca="1">IF(ISERROR(MATCH(F1278,Код_КВР,0)),"",INDIRECT(ADDRESS(MATCH(F1278,Код_КВР,0)+1,2,,,"КВР")))</f>
        <v xml:space="preserve">Прочая закупка товаров, работ и услуг для обеспечения муниципальных нужд         </v>
      </c>
      <c r="B1278" s="88">
        <v>811</v>
      </c>
      <c r="C1278" s="8" t="s">
        <v>237</v>
      </c>
      <c r="D1278" s="8" t="s">
        <v>243</v>
      </c>
      <c r="E1278" s="88" t="s">
        <v>73</v>
      </c>
      <c r="F1278" s="88">
        <v>244</v>
      </c>
      <c r="G1278" s="94">
        <v>64229</v>
      </c>
      <c r="H1278" s="94">
        <v>-15804.3</v>
      </c>
      <c r="I1278" s="94">
        <f t="shared" si="197"/>
        <v>48424.7</v>
      </c>
      <c r="J1278" s="94"/>
      <c r="K1278" s="79">
        <f t="shared" si="195"/>
        <v>48424.7</v>
      </c>
    </row>
    <row r="1279" spans="1:11" ht="12.75">
      <c r="A1279" s="12" t="s">
        <v>201</v>
      </c>
      <c r="B1279" s="88">
        <v>811</v>
      </c>
      <c r="C1279" s="8" t="s">
        <v>237</v>
      </c>
      <c r="D1279" s="8" t="s">
        <v>240</v>
      </c>
      <c r="E1279" s="88"/>
      <c r="F1279" s="88"/>
      <c r="G1279" s="94">
        <f aca="true" t="shared" si="203" ref="G1279:J1284">G1280</f>
        <v>2004.9</v>
      </c>
      <c r="H1279" s="94">
        <f t="shared" si="203"/>
        <v>0</v>
      </c>
      <c r="I1279" s="94">
        <f t="shared" si="197"/>
        <v>2004.9</v>
      </c>
      <c r="J1279" s="94">
        <f t="shared" si="203"/>
        <v>0</v>
      </c>
      <c r="K1279" s="79">
        <f t="shared" si="195"/>
        <v>2004.9</v>
      </c>
    </row>
    <row r="1280" spans="1:11" ht="49.5">
      <c r="A1280" s="41" t="str">
        <f ca="1">IF(ISERROR(MATCH(E1280,Код_КЦСР,0)),"",INDIRECT(ADDRESS(MATCH(E1280,Код_КЦСР,0)+1,2,,,"КЦСР")))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80" s="88">
        <v>811</v>
      </c>
      <c r="C1280" s="8" t="s">
        <v>237</v>
      </c>
      <c r="D1280" s="8" t="s">
        <v>240</v>
      </c>
      <c r="E1280" s="88" t="s">
        <v>79</v>
      </c>
      <c r="F1280" s="88"/>
      <c r="G1280" s="94">
        <f t="shared" si="203"/>
        <v>2004.9</v>
      </c>
      <c r="H1280" s="94">
        <f t="shared" si="203"/>
        <v>0</v>
      </c>
      <c r="I1280" s="94">
        <f t="shared" si="197"/>
        <v>2004.9</v>
      </c>
      <c r="J1280" s="94">
        <f t="shared" si="203"/>
        <v>0</v>
      </c>
      <c r="K1280" s="79">
        <f t="shared" si="195"/>
        <v>2004.9</v>
      </c>
    </row>
    <row r="1281" spans="1:11" ht="33">
      <c r="A1281" s="41" t="str">
        <f ca="1">IF(ISERROR(MATCH(E1281,Код_КЦСР,0)),"",INDIRECT(ADDRESS(MATCH(E1281,Код_КЦСР,0)+1,2,,,"КЦСР")))</f>
        <v>Капитальное строительство и реконструкция объектов муниципальной собственности</v>
      </c>
      <c r="B1281" s="88">
        <v>811</v>
      </c>
      <c r="C1281" s="8" t="s">
        <v>237</v>
      </c>
      <c r="D1281" s="8" t="s">
        <v>240</v>
      </c>
      <c r="E1281" s="88" t="s">
        <v>81</v>
      </c>
      <c r="F1281" s="88"/>
      <c r="G1281" s="94">
        <f t="shared" si="203"/>
        <v>2004.9</v>
      </c>
      <c r="H1281" s="94">
        <f t="shared" si="203"/>
        <v>0</v>
      </c>
      <c r="I1281" s="94">
        <f t="shared" si="197"/>
        <v>2004.9</v>
      </c>
      <c r="J1281" s="94">
        <f t="shared" si="203"/>
        <v>0</v>
      </c>
      <c r="K1281" s="79">
        <f t="shared" si="195"/>
        <v>2004.9</v>
      </c>
    </row>
    <row r="1282" spans="1:11" ht="12.75">
      <c r="A1282" s="41" t="str">
        <f ca="1">IF(ISERROR(MATCH(E1282,Код_КЦСР,0)),"",INDIRECT(ADDRESS(MATCH(E1282,Код_КЦСР,0)+1,2,,,"КЦСР")))</f>
        <v>Строительство объектов сметной стоимостью до 100 млн. рублей</v>
      </c>
      <c r="B1282" s="88">
        <v>811</v>
      </c>
      <c r="C1282" s="8" t="s">
        <v>237</v>
      </c>
      <c r="D1282" s="8" t="s">
        <v>240</v>
      </c>
      <c r="E1282" s="88" t="s">
        <v>82</v>
      </c>
      <c r="F1282" s="88"/>
      <c r="G1282" s="94">
        <f t="shared" si="203"/>
        <v>2004.9</v>
      </c>
      <c r="H1282" s="94">
        <f t="shared" si="203"/>
        <v>0</v>
      </c>
      <c r="I1282" s="94">
        <f t="shared" si="197"/>
        <v>2004.9</v>
      </c>
      <c r="J1282" s="94">
        <f t="shared" si="203"/>
        <v>0</v>
      </c>
      <c r="K1282" s="79">
        <f t="shared" si="195"/>
        <v>2004.9</v>
      </c>
    </row>
    <row r="1283" spans="1:11" ht="33">
      <c r="A1283" s="41" t="str">
        <f ca="1">IF(ISERROR(MATCH(F1283,Код_КВР,0)),"",INDIRECT(ADDRESS(MATCH(F1283,Код_КВР,0)+1,2,,,"КВР")))</f>
        <v>Капитальные вложения в объекты недвижимого имущества муниципальной собственности</v>
      </c>
      <c r="B1283" s="88">
        <v>811</v>
      </c>
      <c r="C1283" s="8" t="s">
        <v>237</v>
      </c>
      <c r="D1283" s="8" t="s">
        <v>240</v>
      </c>
      <c r="E1283" s="88" t="s">
        <v>82</v>
      </c>
      <c r="F1283" s="88">
        <v>400</v>
      </c>
      <c r="G1283" s="94">
        <f t="shared" si="203"/>
        <v>2004.9</v>
      </c>
      <c r="H1283" s="94">
        <f t="shared" si="203"/>
        <v>0</v>
      </c>
      <c r="I1283" s="94">
        <f t="shared" si="197"/>
        <v>2004.9</v>
      </c>
      <c r="J1283" s="94">
        <f t="shared" si="203"/>
        <v>0</v>
      </c>
      <c r="K1283" s="79">
        <f t="shared" si="195"/>
        <v>2004.9</v>
      </c>
    </row>
    <row r="1284" spans="1:11" ht="12.75">
      <c r="A1284" s="41" t="str">
        <f ca="1">IF(ISERROR(MATCH(F1284,Код_КВР,0)),"",INDIRECT(ADDRESS(MATCH(F1284,Код_КВР,0)+1,2,,,"КВР")))</f>
        <v>Бюджетные инвестиции</v>
      </c>
      <c r="B1284" s="88">
        <v>811</v>
      </c>
      <c r="C1284" s="8" t="s">
        <v>237</v>
      </c>
      <c r="D1284" s="8" t="s">
        <v>240</v>
      </c>
      <c r="E1284" s="88" t="s">
        <v>82</v>
      </c>
      <c r="F1284" s="88">
        <v>410</v>
      </c>
      <c r="G1284" s="94">
        <f t="shared" si="203"/>
        <v>2004.9</v>
      </c>
      <c r="H1284" s="94">
        <f t="shared" si="203"/>
        <v>0</v>
      </c>
      <c r="I1284" s="94">
        <f t="shared" si="197"/>
        <v>2004.9</v>
      </c>
      <c r="J1284" s="94">
        <f t="shared" si="203"/>
        <v>0</v>
      </c>
      <c r="K1284" s="79">
        <f t="shared" si="195"/>
        <v>2004.9</v>
      </c>
    </row>
    <row r="1285" spans="1:11" ht="33">
      <c r="A1285" s="41" t="str">
        <f ca="1">IF(ISERROR(MATCH(F1285,Код_КВР,0)),"",INDIRECT(ADDRESS(MATCH(F1285,Код_КВР,0)+1,2,,,"КВР")))</f>
        <v>Бюджетные инвестиции в объекты капитального строительства муниципальной собственности</v>
      </c>
      <c r="B1285" s="88">
        <v>811</v>
      </c>
      <c r="C1285" s="8" t="s">
        <v>237</v>
      </c>
      <c r="D1285" s="8" t="s">
        <v>240</v>
      </c>
      <c r="E1285" s="88" t="s">
        <v>82</v>
      </c>
      <c r="F1285" s="88">
        <v>414</v>
      </c>
      <c r="G1285" s="94">
        <v>2004.9</v>
      </c>
      <c r="H1285" s="94"/>
      <c r="I1285" s="94">
        <f t="shared" si="197"/>
        <v>2004.9</v>
      </c>
      <c r="J1285" s="94"/>
      <c r="K1285" s="79">
        <f t="shared" si="195"/>
        <v>2004.9</v>
      </c>
    </row>
    <row r="1286" spans="1:11" ht="12.75">
      <c r="A1286" s="10" t="s">
        <v>244</v>
      </c>
      <c r="B1286" s="88">
        <v>811</v>
      </c>
      <c r="C1286" s="8" t="s">
        <v>237</v>
      </c>
      <c r="D1286" s="8" t="s">
        <v>217</v>
      </c>
      <c r="E1286" s="88"/>
      <c r="F1286" s="88"/>
      <c r="G1286" s="94">
        <f>G1287+G1292+G1297+G1308</f>
        <v>87432.19999999998</v>
      </c>
      <c r="H1286" s="94">
        <f>H1287+H1292+H1297+H1308</f>
        <v>0</v>
      </c>
      <c r="I1286" s="94">
        <f t="shared" si="197"/>
        <v>87432.19999999998</v>
      </c>
      <c r="J1286" s="94">
        <f>J1287+J1292+J1297+J1308</f>
        <v>0</v>
      </c>
      <c r="K1286" s="79">
        <f t="shared" si="195"/>
        <v>87432.19999999998</v>
      </c>
    </row>
    <row r="1287" spans="1:11" ht="33" hidden="1">
      <c r="A1287" s="41" t="str">
        <f ca="1">IF(ISERROR(MATCH(E1287,Код_КЦСР,0)),"",INDIRECT(ADDRESS(MATCH(E1287,Код_КЦСР,0)+1,2,,,"КЦСР")))</f>
        <v>Муниципальная программа «Развитие внутреннего и въездного туризма в г.Череповце на 2014-2022 годы»</v>
      </c>
      <c r="B1287" s="88">
        <v>811</v>
      </c>
      <c r="C1287" s="8" t="s">
        <v>237</v>
      </c>
      <c r="D1287" s="8" t="s">
        <v>217</v>
      </c>
      <c r="E1287" s="88" t="s">
        <v>1</v>
      </c>
      <c r="F1287" s="88"/>
      <c r="G1287" s="94">
        <f aca="true" t="shared" si="204" ref="G1287:J1290">G1288</f>
        <v>0</v>
      </c>
      <c r="H1287" s="94">
        <f t="shared" si="204"/>
        <v>0</v>
      </c>
      <c r="I1287" s="94">
        <f t="shared" si="197"/>
        <v>0</v>
      </c>
      <c r="J1287" s="94">
        <f t="shared" si="204"/>
        <v>0</v>
      </c>
      <c r="K1287" s="79">
        <f t="shared" si="195"/>
        <v>0</v>
      </c>
    </row>
    <row r="1288" spans="1:11" ht="33" hidden="1">
      <c r="A1288" s="41" t="str">
        <f ca="1">IF(ISERROR(MATCH(E1288,Код_КЦСР,0)),"",INDIRECT(ADDRESS(MATCH(E1288,Код_КЦСР,0)+1,2,,,"КЦСР")))</f>
        <v>Продвижение городского туристского продукта на российском и международном рынках</v>
      </c>
      <c r="B1288" s="88">
        <v>811</v>
      </c>
      <c r="C1288" s="8" t="s">
        <v>237</v>
      </c>
      <c r="D1288" s="8" t="s">
        <v>217</v>
      </c>
      <c r="E1288" s="88" t="s">
        <v>3</v>
      </c>
      <c r="F1288" s="88"/>
      <c r="G1288" s="94">
        <f t="shared" si="204"/>
        <v>0</v>
      </c>
      <c r="H1288" s="94">
        <f t="shared" si="204"/>
        <v>0</v>
      </c>
      <c r="I1288" s="94">
        <f t="shared" si="197"/>
        <v>0</v>
      </c>
      <c r="J1288" s="94">
        <f t="shared" si="204"/>
        <v>0</v>
      </c>
      <c r="K1288" s="79">
        <f t="shared" si="195"/>
        <v>0</v>
      </c>
    </row>
    <row r="1289" spans="1:11" ht="12.75" hidden="1">
      <c r="A1289" s="41" t="str">
        <f ca="1">IF(ISERROR(MATCH(F1289,Код_КВР,0)),"",INDIRECT(ADDRESS(MATCH(F1289,Код_КВР,0)+1,2,,,"КВР")))</f>
        <v>Закупка товаров, работ и услуг для муниципальных нужд</v>
      </c>
      <c r="B1289" s="88">
        <v>811</v>
      </c>
      <c r="C1289" s="8" t="s">
        <v>237</v>
      </c>
      <c r="D1289" s="8" t="s">
        <v>217</v>
      </c>
      <c r="E1289" s="88" t="s">
        <v>3</v>
      </c>
      <c r="F1289" s="88">
        <v>200</v>
      </c>
      <c r="G1289" s="94">
        <f t="shared" si="204"/>
        <v>0</v>
      </c>
      <c r="H1289" s="94">
        <f t="shared" si="204"/>
        <v>0</v>
      </c>
      <c r="I1289" s="94">
        <f t="shared" si="197"/>
        <v>0</v>
      </c>
      <c r="J1289" s="94">
        <f t="shared" si="204"/>
        <v>0</v>
      </c>
      <c r="K1289" s="79">
        <f t="shared" si="195"/>
        <v>0</v>
      </c>
    </row>
    <row r="1290" spans="1:11" ht="33" hidden="1">
      <c r="A1290" s="41" t="str">
        <f ca="1">IF(ISERROR(MATCH(F1290,Код_КВР,0)),"",INDIRECT(ADDRESS(MATCH(F1290,Код_КВР,0)+1,2,,,"КВР")))</f>
        <v>Иные закупки товаров, работ и услуг для обеспечения муниципальных нужд</v>
      </c>
      <c r="B1290" s="88">
        <v>811</v>
      </c>
      <c r="C1290" s="8" t="s">
        <v>237</v>
      </c>
      <c r="D1290" s="8" t="s">
        <v>217</v>
      </c>
      <c r="E1290" s="88" t="s">
        <v>3</v>
      </c>
      <c r="F1290" s="88">
        <v>240</v>
      </c>
      <c r="G1290" s="94">
        <f t="shared" si="204"/>
        <v>0</v>
      </c>
      <c r="H1290" s="94">
        <f t="shared" si="204"/>
        <v>0</v>
      </c>
      <c r="I1290" s="94">
        <f t="shared" si="197"/>
        <v>0</v>
      </c>
      <c r="J1290" s="94">
        <f t="shared" si="204"/>
        <v>0</v>
      </c>
      <c r="K1290" s="79">
        <f t="shared" si="195"/>
        <v>0</v>
      </c>
    </row>
    <row r="1291" spans="1:11" ht="33" hidden="1">
      <c r="A1291" s="41" t="str">
        <f ca="1">IF(ISERROR(MATCH(F1291,Код_КВР,0)),"",INDIRECT(ADDRESS(MATCH(F1291,Код_КВР,0)+1,2,,,"КВР")))</f>
        <v xml:space="preserve">Прочая закупка товаров, работ и услуг для обеспечения муниципальных нужд         </v>
      </c>
      <c r="B1291" s="88">
        <v>811</v>
      </c>
      <c r="C1291" s="8" t="s">
        <v>237</v>
      </c>
      <c r="D1291" s="8" t="s">
        <v>217</v>
      </c>
      <c r="E1291" s="88" t="s">
        <v>3</v>
      </c>
      <c r="F1291" s="88">
        <v>244</v>
      </c>
      <c r="G1291" s="94"/>
      <c r="H1291" s="94"/>
      <c r="I1291" s="94">
        <f t="shared" si="197"/>
        <v>0</v>
      </c>
      <c r="J1291" s="94"/>
      <c r="K1291" s="79">
        <f aca="true" t="shared" si="205" ref="K1291:K1354">I1291+J1291</f>
        <v>0</v>
      </c>
    </row>
    <row r="1292" spans="1:11" ht="33">
      <c r="A1292" s="41" t="str">
        <f ca="1">IF(ISERROR(MATCH(E1292,Код_КЦСР,0)),"",INDIRECT(ADDRESS(MATCH(E1292,Код_КЦСР,0)+1,2,,,"КЦСР")))</f>
        <v>Муниципальная программа «Развитие земельно-имущественного комплекса  города Череповца» на 2014-2018 годы</v>
      </c>
      <c r="B1292" s="88">
        <v>811</v>
      </c>
      <c r="C1292" s="8" t="s">
        <v>237</v>
      </c>
      <c r="D1292" s="8" t="s">
        <v>217</v>
      </c>
      <c r="E1292" s="88" t="s">
        <v>71</v>
      </c>
      <c r="F1292" s="88"/>
      <c r="G1292" s="94">
        <f aca="true" t="shared" si="206" ref="G1292:J1295">G1293</f>
        <v>728.2</v>
      </c>
      <c r="H1292" s="94">
        <f t="shared" si="206"/>
        <v>0</v>
      </c>
      <c r="I1292" s="94">
        <f t="shared" si="197"/>
        <v>728.2</v>
      </c>
      <c r="J1292" s="94">
        <f t="shared" si="206"/>
        <v>0</v>
      </c>
      <c r="K1292" s="79">
        <f t="shared" si="205"/>
        <v>728.2</v>
      </c>
    </row>
    <row r="1293" spans="1:11" ht="33">
      <c r="A1293" s="41" t="str">
        <f ca="1">IF(ISERROR(MATCH(E1293,Код_КЦСР,0)),"",INDIRECT(ADDRESS(MATCH(E1293,Код_КЦСР,0)+1,2,,,"КЦСР")))</f>
        <v>Обеспечение исполнения полномочий органа местного самоуправления в области наружной рекламы</v>
      </c>
      <c r="B1293" s="88">
        <v>811</v>
      </c>
      <c r="C1293" s="8" t="s">
        <v>237</v>
      </c>
      <c r="D1293" s="8" t="s">
        <v>217</v>
      </c>
      <c r="E1293" s="88" t="s">
        <v>77</v>
      </c>
      <c r="F1293" s="88"/>
      <c r="G1293" s="94">
        <f t="shared" si="206"/>
        <v>728.2</v>
      </c>
      <c r="H1293" s="94">
        <f t="shared" si="206"/>
        <v>0</v>
      </c>
      <c r="I1293" s="94">
        <f t="shared" si="197"/>
        <v>728.2</v>
      </c>
      <c r="J1293" s="94">
        <f t="shared" si="206"/>
        <v>0</v>
      </c>
      <c r="K1293" s="79">
        <f t="shared" si="205"/>
        <v>728.2</v>
      </c>
    </row>
    <row r="1294" spans="1:11" ht="12.75">
      <c r="A1294" s="41" t="str">
        <f ca="1">IF(ISERROR(MATCH(F1294,Код_КВР,0)),"",INDIRECT(ADDRESS(MATCH(F1294,Код_КВР,0)+1,2,,,"КВР")))</f>
        <v>Закупка товаров, работ и услуг для муниципальных нужд</v>
      </c>
      <c r="B1294" s="88">
        <v>811</v>
      </c>
      <c r="C1294" s="8" t="s">
        <v>237</v>
      </c>
      <c r="D1294" s="8" t="s">
        <v>217</v>
      </c>
      <c r="E1294" s="88" t="s">
        <v>77</v>
      </c>
      <c r="F1294" s="88">
        <v>200</v>
      </c>
      <c r="G1294" s="94">
        <f t="shared" si="206"/>
        <v>728.2</v>
      </c>
      <c r="H1294" s="94">
        <f t="shared" si="206"/>
        <v>0</v>
      </c>
      <c r="I1294" s="94">
        <f t="shared" si="197"/>
        <v>728.2</v>
      </c>
      <c r="J1294" s="94">
        <f t="shared" si="206"/>
        <v>0</v>
      </c>
      <c r="K1294" s="79">
        <f t="shared" si="205"/>
        <v>728.2</v>
      </c>
    </row>
    <row r="1295" spans="1:11" ht="33">
      <c r="A1295" s="41" t="str">
        <f ca="1">IF(ISERROR(MATCH(F1295,Код_КВР,0)),"",INDIRECT(ADDRESS(MATCH(F1295,Код_КВР,0)+1,2,,,"КВР")))</f>
        <v>Иные закупки товаров, работ и услуг для обеспечения муниципальных нужд</v>
      </c>
      <c r="B1295" s="88">
        <v>811</v>
      </c>
      <c r="C1295" s="8" t="s">
        <v>237</v>
      </c>
      <c r="D1295" s="8" t="s">
        <v>217</v>
      </c>
      <c r="E1295" s="88" t="s">
        <v>77</v>
      </c>
      <c r="F1295" s="88">
        <v>240</v>
      </c>
      <c r="G1295" s="94">
        <f t="shared" si="206"/>
        <v>728.2</v>
      </c>
      <c r="H1295" s="94">
        <f t="shared" si="206"/>
        <v>0</v>
      </c>
      <c r="I1295" s="94">
        <f t="shared" si="197"/>
        <v>728.2</v>
      </c>
      <c r="J1295" s="94">
        <f t="shared" si="206"/>
        <v>0</v>
      </c>
      <c r="K1295" s="79">
        <f t="shared" si="205"/>
        <v>728.2</v>
      </c>
    </row>
    <row r="1296" spans="1:11" ht="33">
      <c r="A1296" s="41" t="str">
        <f ca="1">IF(ISERROR(MATCH(F1296,Код_КВР,0)),"",INDIRECT(ADDRESS(MATCH(F1296,Код_КВР,0)+1,2,,,"КВР")))</f>
        <v xml:space="preserve">Прочая закупка товаров, работ и услуг для обеспечения муниципальных нужд         </v>
      </c>
      <c r="B1296" s="88">
        <v>811</v>
      </c>
      <c r="C1296" s="8" t="s">
        <v>237</v>
      </c>
      <c r="D1296" s="8" t="s">
        <v>217</v>
      </c>
      <c r="E1296" s="88" t="s">
        <v>77</v>
      </c>
      <c r="F1296" s="88">
        <v>244</v>
      </c>
      <c r="G1296" s="94">
        <v>728.2</v>
      </c>
      <c r="H1296" s="94"/>
      <c r="I1296" s="94">
        <f t="shared" si="197"/>
        <v>728.2</v>
      </c>
      <c r="J1296" s="94"/>
      <c r="K1296" s="79">
        <f t="shared" si="205"/>
        <v>728.2</v>
      </c>
    </row>
    <row r="1297" spans="1:11" ht="49.5">
      <c r="A1297" s="41" t="str">
        <f ca="1">IF(ISERROR(MATCH(E1297,Код_КЦСР,0)),"",INDIRECT(ADDRESS(MATCH(E1297,Код_КЦСР,0)+1,2,,,"КЦСР")))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97" s="88">
        <v>811</v>
      </c>
      <c r="C1297" s="8" t="s">
        <v>237</v>
      </c>
      <c r="D1297" s="8" t="s">
        <v>217</v>
      </c>
      <c r="E1297" s="88" t="s">
        <v>79</v>
      </c>
      <c r="F1297" s="88"/>
      <c r="G1297" s="94">
        <f>G1298</f>
        <v>49603.399999999994</v>
      </c>
      <c r="H1297" s="94">
        <f>H1298</f>
        <v>0</v>
      </c>
      <c r="I1297" s="94">
        <f t="shared" si="197"/>
        <v>49603.399999999994</v>
      </c>
      <c r="J1297" s="94">
        <f>J1298</f>
        <v>0</v>
      </c>
      <c r="K1297" s="79">
        <f t="shared" si="205"/>
        <v>49603.399999999994</v>
      </c>
    </row>
    <row r="1298" spans="1:11" ht="66">
      <c r="A1298" s="41" t="str">
        <f ca="1">IF(ISERROR(MATCH(E1298,Код_КЦСР,0)),"",INDIRECT(ADDRESS(MATCH(E1298,Код_КЦСР,0)+1,2,,,"КЦСР")))</f>
        <v>Обеспечение создания условий для реализации муниципальной программы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98" s="88">
        <v>811</v>
      </c>
      <c r="C1298" s="8" t="s">
        <v>237</v>
      </c>
      <c r="D1298" s="8" t="s">
        <v>217</v>
      </c>
      <c r="E1298" s="88" t="s">
        <v>88</v>
      </c>
      <c r="F1298" s="88"/>
      <c r="G1298" s="94">
        <f>G1299+G1301+G1304</f>
        <v>49603.399999999994</v>
      </c>
      <c r="H1298" s="94">
        <f>H1299+H1301+H1304</f>
        <v>0</v>
      </c>
      <c r="I1298" s="94">
        <f t="shared" si="197"/>
        <v>49603.399999999994</v>
      </c>
      <c r="J1298" s="94">
        <f>J1299+J1301+J1304</f>
        <v>0</v>
      </c>
      <c r="K1298" s="79">
        <f t="shared" si="205"/>
        <v>49603.399999999994</v>
      </c>
    </row>
    <row r="1299" spans="1:11" ht="33">
      <c r="A1299" s="41" t="str">
        <f aca="true" t="shared" si="207" ref="A1299:A1305">IF(ISERROR(MATCH(F1299,Код_КВР,0)),"",INDIRECT(ADDRESS(MATCH(F1299,Код_КВР,0)+1,2,,,"КВР")))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99" s="88">
        <v>811</v>
      </c>
      <c r="C1299" s="8" t="s">
        <v>237</v>
      </c>
      <c r="D1299" s="8" t="s">
        <v>217</v>
      </c>
      <c r="E1299" s="88" t="s">
        <v>88</v>
      </c>
      <c r="F1299" s="88">
        <v>100</v>
      </c>
      <c r="G1299" s="94">
        <f>G1300</f>
        <v>46091.2</v>
      </c>
      <c r="H1299" s="94">
        <f>H1300</f>
        <v>0</v>
      </c>
      <c r="I1299" s="94">
        <f t="shared" si="197"/>
        <v>46091.2</v>
      </c>
      <c r="J1299" s="94">
        <f>J1300</f>
        <v>0</v>
      </c>
      <c r="K1299" s="79">
        <f t="shared" si="205"/>
        <v>46091.2</v>
      </c>
    </row>
    <row r="1300" spans="1:11" ht="12.75">
      <c r="A1300" s="41" t="str">
        <f ca="1" t="shared" si="207"/>
        <v>Расходы на выплаты персоналу казенных учреждений</v>
      </c>
      <c r="B1300" s="88">
        <v>811</v>
      </c>
      <c r="C1300" s="8" t="s">
        <v>237</v>
      </c>
      <c r="D1300" s="8" t="s">
        <v>217</v>
      </c>
      <c r="E1300" s="88" t="s">
        <v>88</v>
      </c>
      <c r="F1300" s="88">
        <v>110</v>
      </c>
      <c r="G1300" s="94">
        <v>46091.2</v>
      </c>
      <c r="H1300" s="94"/>
      <c r="I1300" s="94">
        <f t="shared" si="197"/>
        <v>46091.2</v>
      </c>
      <c r="J1300" s="94"/>
      <c r="K1300" s="79">
        <f t="shared" si="205"/>
        <v>46091.2</v>
      </c>
    </row>
    <row r="1301" spans="1:11" ht="12.75">
      <c r="A1301" s="41" t="str">
        <f ca="1" t="shared" si="207"/>
        <v>Закупка товаров, работ и услуг для муниципальных нужд</v>
      </c>
      <c r="B1301" s="88">
        <v>811</v>
      </c>
      <c r="C1301" s="8" t="s">
        <v>237</v>
      </c>
      <c r="D1301" s="8" t="s">
        <v>217</v>
      </c>
      <c r="E1301" s="88" t="s">
        <v>88</v>
      </c>
      <c r="F1301" s="88">
        <v>200</v>
      </c>
      <c r="G1301" s="94">
        <f>G1302</f>
        <v>2827.7</v>
      </c>
      <c r="H1301" s="94">
        <f>H1302</f>
        <v>0</v>
      </c>
      <c r="I1301" s="94">
        <f t="shared" si="197"/>
        <v>2827.7</v>
      </c>
      <c r="J1301" s="94">
        <f>J1302</f>
        <v>0</v>
      </c>
      <c r="K1301" s="79">
        <f t="shared" si="205"/>
        <v>2827.7</v>
      </c>
    </row>
    <row r="1302" spans="1:11" ht="33">
      <c r="A1302" s="41" t="str">
        <f ca="1" t="shared" si="207"/>
        <v>Иные закупки товаров, работ и услуг для обеспечения муниципальных нужд</v>
      </c>
      <c r="B1302" s="88">
        <v>811</v>
      </c>
      <c r="C1302" s="8" t="s">
        <v>237</v>
      </c>
      <c r="D1302" s="8" t="s">
        <v>217</v>
      </c>
      <c r="E1302" s="88" t="s">
        <v>88</v>
      </c>
      <c r="F1302" s="88">
        <v>240</v>
      </c>
      <c r="G1302" s="94">
        <f>G1303</f>
        <v>2827.7</v>
      </c>
      <c r="H1302" s="94">
        <f>H1303</f>
        <v>0</v>
      </c>
      <c r="I1302" s="94">
        <f t="shared" si="197"/>
        <v>2827.7</v>
      </c>
      <c r="J1302" s="94">
        <f>J1303</f>
        <v>0</v>
      </c>
      <c r="K1302" s="79">
        <f t="shared" si="205"/>
        <v>2827.7</v>
      </c>
    </row>
    <row r="1303" spans="1:11" ht="33">
      <c r="A1303" s="41" t="str">
        <f ca="1" t="shared" si="207"/>
        <v xml:space="preserve">Прочая закупка товаров, работ и услуг для обеспечения муниципальных нужд         </v>
      </c>
      <c r="B1303" s="88">
        <v>811</v>
      </c>
      <c r="C1303" s="8" t="s">
        <v>237</v>
      </c>
      <c r="D1303" s="8" t="s">
        <v>217</v>
      </c>
      <c r="E1303" s="88" t="s">
        <v>88</v>
      </c>
      <c r="F1303" s="88">
        <v>244</v>
      </c>
      <c r="G1303" s="94">
        <v>2827.7</v>
      </c>
      <c r="H1303" s="94"/>
      <c r="I1303" s="94">
        <f t="shared" si="197"/>
        <v>2827.7</v>
      </c>
      <c r="J1303" s="94"/>
      <c r="K1303" s="79">
        <f t="shared" si="205"/>
        <v>2827.7</v>
      </c>
    </row>
    <row r="1304" spans="1:11" ht="12.75">
      <c r="A1304" s="41" t="str">
        <f ca="1" t="shared" si="207"/>
        <v>Иные бюджетные ассигнования</v>
      </c>
      <c r="B1304" s="88">
        <v>811</v>
      </c>
      <c r="C1304" s="8" t="s">
        <v>237</v>
      </c>
      <c r="D1304" s="8" t="s">
        <v>217</v>
      </c>
      <c r="E1304" s="88" t="s">
        <v>88</v>
      </c>
      <c r="F1304" s="88">
        <v>800</v>
      </c>
      <c r="G1304" s="94">
        <f>G1305</f>
        <v>684.5</v>
      </c>
      <c r="H1304" s="94">
        <f>H1305</f>
        <v>0</v>
      </c>
      <c r="I1304" s="94">
        <f t="shared" si="197"/>
        <v>684.5</v>
      </c>
      <c r="J1304" s="94">
        <f>J1305</f>
        <v>0</v>
      </c>
      <c r="K1304" s="79">
        <f t="shared" si="205"/>
        <v>684.5</v>
      </c>
    </row>
    <row r="1305" spans="1:11" ht="12.75">
      <c r="A1305" s="41" t="str">
        <f ca="1" t="shared" si="207"/>
        <v>Уплата налогов, сборов и иных платежей</v>
      </c>
      <c r="B1305" s="88">
        <v>811</v>
      </c>
      <c r="C1305" s="8" t="s">
        <v>237</v>
      </c>
      <c r="D1305" s="8" t="s">
        <v>217</v>
      </c>
      <c r="E1305" s="88" t="s">
        <v>88</v>
      </c>
      <c r="F1305" s="88">
        <v>850</v>
      </c>
      <c r="G1305" s="94">
        <f>G1306+G1307</f>
        <v>684.5</v>
      </c>
      <c r="H1305" s="94">
        <f>H1306+H1307</f>
        <v>0</v>
      </c>
      <c r="I1305" s="94">
        <f t="shared" si="197"/>
        <v>684.5</v>
      </c>
      <c r="J1305" s="94">
        <f>J1306+J1307</f>
        <v>0</v>
      </c>
      <c r="K1305" s="79">
        <f t="shared" si="205"/>
        <v>684.5</v>
      </c>
    </row>
    <row r="1306" spans="1:11" ht="12.75">
      <c r="A1306" s="41" t="str">
        <f ca="1">IF(ISERROR(MATCH(F1306,Код_КВР,0)),"",INDIRECT(ADDRESS(MATCH(F1306,Код_КВР,0)+1,2,,,"КВР")))</f>
        <v>Уплата налога на имущество организаций и земельного налога</v>
      </c>
      <c r="B1306" s="88">
        <v>811</v>
      </c>
      <c r="C1306" s="8" t="s">
        <v>237</v>
      </c>
      <c r="D1306" s="8" t="s">
        <v>217</v>
      </c>
      <c r="E1306" s="88" t="s">
        <v>88</v>
      </c>
      <c r="F1306" s="88">
        <v>851</v>
      </c>
      <c r="G1306" s="94">
        <v>183.1</v>
      </c>
      <c r="H1306" s="94"/>
      <c r="I1306" s="94">
        <f aca="true" t="shared" si="208" ref="I1306:I1369">G1306+H1306</f>
        <v>183.1</v>
      </c>
      <c r="J1306" s="94"/>
      <c r="K1306" s="79">
        <f t="shared" si="205"/>
        <v>183.1</v>
      </c>
    </row>
    <row r="1307" spans="1:11" ht="12.75">
      <c r="A1307" s="41" t="str">
        <f ca="1">IF(ISERROR(MATCH(F1307,Код_КВР,0)),"",INDIRECT(ADDRESS(MATCH(F1307,Код_КВР,0)+1,2,,,"КВР")))</f>
        <v>Уплата прочих налогов, сборов и иных платежей</v>
      </c>
      <c r="B1307" s="88">
        <v>811</v>
      </c>
      <c r="C1307" s="8" t="s">
        <v>237</v>
      </c>
      <c r="D1307" s="8" t="s">
        <v>217</v>
      </c>
      <c r="E1307" s="88" t="s">
        <v>88</v>
      </c>
      <c r="F1307" s="88">
        <v>852</v>
      </c>
      <c r="G1307" s="94">
        <v>501.4</v>
      </c>
      <c r="H1307" s="94"/>
      <c r="I1307" s="94">
        <f t="shared" si="208"/>
        <v>501.4</v>
      </c>
      <c r="J1307" s="94"/>
      <c r="K1307" s="79">
        <f t="shared" si="205"/>
        <v>501.4</v>
      </c>
    </row>
    <row r="1308" spans="1:11" ht="33">
      <c r="A1308" s="41" t="str">
        <f ca="1">IF(ISERROR(MATCH(E1308,Код_КЦСР,0)),"",INDIRECT(ADDRESS(MATCH(E1308,Код_КЦСР,0)+1,2,,,"КЦСР")))</f>
        <v>Непрограммные направления деятельности органов местного самоуправления</v>
      </c>
      <c r="B1308" s="88">
        <v>811</v>
      </c>
      <c r="C1308" s="8" t="s">
        <v>237</v>
      </c>
      <c r="D1308" s="8" t="s">
        <v>217</v>
      </c>
      <c r="E1308" s="88" t="s">
        <v>323</v>
      </c>
      <c r="F1308" s="88"/>
      <c r="G1308" s="94">
        <f>G1309</f>
        <v>37100.6</v>
      </c>
      <c r="H1308" s="94">
        <f>H1309</f>
        <v>0</v>
      </c>
      <c r="I1308" s="94">
        <f t="shared" si="208"/>
        <v>37100.6</v>
      </c>
      <c r="J1308" s="94">
        <f>J1309</f>
        <v>0</v>
      </c>
      <c r="K1308" s="79">
        <f t="shared" si="205"/>
        <v>37100.6</v>
      </c>
    </row>
    <row r="1309" spans="1:11" ht="12.75">
      <c r="A1309" s="41" t="str">
        <f ca="1">IF(ISERROR(MATCH(E1309,Код_КЦСР,0)),"",INDIRECT(ADDRESS(MATCH(E1309,Код_КЦСР,0)+1,2,,,"КЦСР")))</f>
        <v>Расходы, не включенные в муниципальные программы города Череповца</v>
      </c>
      <c r="B1309" s="88">
        <v>811</v>
      </c>
      <c r="C1309" s="8" t="s">
        <v>237</v>
      </c>
      <c r="D1309" s="8" t="s">
        <v>217</v>
      </c>
      <c r="E1309" s="88" t="s">
        <v>325</v>
      </c>
      <c r="F1309" s="88"/>
      <c r="G1309" s="94">
        <f>G1310+G1320</f>
        <v>37100.6</v>
      </c>
      <c r="H1309" s="94">
        <f>H1310+H1320</f>
        <v>0</v>
      </c>
      <c r="I1309" s="94">
        <f t="shared" si="208"/>
        <v>37100.6</v>
      </c>
      <c r="J1309" s="94">
        <f>J1310+J1320</f>
        <v>0</v>
      </c>
      <c r="K1309" s="79">
        <f t="shared" si="205"/>
        <v>37100.6</v>
      </c>
    </row>
    <row r="1310" spans="1:11" ht="33">
      <c r="A1310" s="41" t="str">
        <f ca="1">IF(ISERROR(MATCH(E1310,Код_КЦСР,0)),"",INDIRECT(ADDRESS(MATCH(E1310,Код_КЦСР,0)+1,2,,,"КЦСР")))</f>
        <v>Руководство и управление в сфере установленных функций органов местного самоуправления</v>
      </c>
      <c r="B1310" s="88">
        <v>811</v>
      </c>
      <c r="C1310" s="8" t="s">
        <v>237</v>
      </c>
      <c r="D1310" s="8" t="s">
        <v>217</v>
      </c>
      <c r="E1310" s="88" t="s">
        <v>327</v>
      </c>
      <c r="F1310" s="88"/>
      <c r="G1310" s="94">
        <f>G1311</f>
        <v>36988.299999999996</v>
      </c>
      <c r="H1310" s="94">
        <f>H1311</f>
        <v>0</v>
      </c>
      <c r="I1310" s="94">
        <f t="shared" si="208"/>
        <v>36988.299999999996</v>
      </c>
      <c r="J1310" s="94">
        <f>J1311</f>
        <v>0</v>
      </c>
      <c r="K1310" s="79">
        <f t="shared" si="205"/>
        <v>36988.299999999996</v>
      </c>
    </row>
    <row r="1311" spans="1:11" ht="12.75">
      <c r="A1311" s="41" t="str">
        <f ca="1">IF(ISERROR(MATCH(E1311,Код_КЦСР,0)),"",INDIRECT(ADDRESS(MATCH(E1311,Код_КЦСР,0)+1,2,,,"КЦСР")))</f>
        <v>Центральный аппарат</v>
      </c>
      <c r="B1311" s="88">
        <v>811</v>
      </c>
      <c r="C1311" s="8" t="s">
        <v>237</v>
      </c>
      <c r="D1311" s="8" t="s">
        <v>217</v>
      </c>
      <c r="E1311" s="88" t="s">
        <v>330</v>
      </c>
      <c r="F1311" s="88"/>
      <c r="G1311" s="94">
        <f>G1312+G1314+G1317</f>
        <v>36988.299999999996</v>
      </c>
      <c r="H1311" s="94">
        <f>H1312+H1314+H1317</f>
        <v>0</v>
      </c>
      <c r="I1311" s="94">
        <f t="shared" si="208"/>
        <v>36988.299999999996</v>
      </c>
      <c r="J1311" s="94">
        <f>J1312+J1314+J1317</f>
        <v>0</v>
      </c>
      <c r="K1311" s="79">
        <f t="shared" si="205"/>
        <v>36988.299999999996</v>
      </c>
    </row>
    <row r="1312" spans="1:11" ht="33">
      <c r="A1312" s="41" t="str">
        <f aca="true" t="shared" si="209" ref="A1312:A1318">IF(ISERROR(MATCH(F1312,Код_КВР,0)),"",INDIRECT(ADDRESS(MATCH(F1312,Код_КВР,0)+1,2,,,"КВР")))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12" s="88">
        <v>811</v>
      </c>
      <c r="C1312" s="8" t="s">
        <v>237</v>
      </c>
      <c r="D1312" s="8" t="s">
        <v>217</v>
      </c>
      <c r="E1312" s="88" t="s">
        <v>330</v>
      </c>
      <c r="F1312" s="88">
        <v>100</v>
      </c>
      <c r="G1312" s="94">
        <f>G1313</f>
        <v>36963.7</v>
      </c>
      <c r="H1312" s="94">
        <f>H1313</f>
        <v>0</v>
      </c>
      <c r="I1312" s="94">
        <f t="shared" si="208"/>
        <v>36963.7</v>
      </c>
      <c r="J1312" s="94">
        <f>J1313</f>
        <v>0</v>
      </c>
      <c r="K1312" s="79">
        <f t="shared" si="205"/>
        <v>36963.7</v>
      </c>
    </row>
    <row r="1313" spans="1:11" ht="12.75">
      <c r="A1313" s="41" t="str">
        <f ca="1" t="shared" si="209"/>
        <v>Расходы на выплаты персоналу муниципальных органов</v>
      </c>
      <c r="B1313" s="88">
        <v>811</v>
      </c>
      <c r="C1313" s="8" t="s">
        <v>237</v>
      </c>
      <c r="D1313" s="8" t="s">
        <v>217</v>
      </c>
      <c r="E1313" s="88" t="s">
        <v>330</v>
      </c>
      <c r="F1313" s="88">
        <v>120</v>
      </c>
      <c r="G1313" s="94">
        <v>36963.7</v>
      </c>
      <c r="H1313" s="94"/>
      <c r="I1313" s="94">
        <f t="shared" si="208"/>
        <v>36963.7</v>
      </c>
      <c r="J1313" s="94"/>
      <c r="K1313" s="79">
        <f t="shared" si="205"/>
        <v>36963.7</v>
      </c>
    </row>
    <row r="1314" spans="1:11" ht="12.75">
      <c r="A1314" s="41" t="str">
        <f ca="1" t="shared" si="209"/>
        <v>Закупка товаров, работ и услуг для муниципальных нужд</v>
      </c>
      <c r="B1314" s="88">
        <v>811</v>
      </c>
      <c r="C1314" s="8" t="s">
        <v>237</v>
      </c>
      <c r="D1314" s="8" t="s">
        <v>217</v>
      </c>
      <c r="E1314" s="88" t="s">
        <v>330</v>
      </c>
      <c r="F1314" s="88">
        <v>200</v>
      </c>
      <c r="G1314" s="94">
        <f>G1315</f>
        <v>21.6</v>
      </c>
      <c r="H1314" s="94">
        <f>H1315</f>
        <v>0</v>
      </c>
      <c r="I1314" s="94">
        <f t="shared" si="208"/>
        <v>21.6</v>
      </c>
      <c r="J1314" s="94">
        <f>J1315</f>
        <v>0</v>
      </c>
      <c r="K1314" s="79">
        <f t="shared" si="205"/>
        <v>21.6</v>
      </c>
    </row>
    <row r="1315" spans="1:11" ht="33">
      <c r="A1315" s="41" t="str">
        <f ca="1" t="shared" si="209"/>
        <v>Иные закупки товаров, работ и услуг для обеспечения муниципальных нужд</v>
      </c>
      <c r="B1315" s="88">
        <v>811</v>
      </c>
      <c r="C1315" s="8" t="s">
        <v>237</v>
      </c>
      <c r="D1315" s="8" t="s">
        <v>217</v>
      </c>
      <c r="E1315" s="88" t="s">
        <v>330</v>
      </c>
      <c r="F1315" s="88">
        <v>240</v>
      </c>
      <c r="G1315" s="94">
        <f>G1316</f>
        <v>21.6</v>
      </c>
      <c r="H1315" s="94">
        <f>H1316</f>
        <v>0</v>
      </c>
      <c r="I1315" s="94">
        <f t="shared" si="208"/>
        <v>21.6</v>
      </c>
      <c r="J1315" s="94">
        <f>J1316</f>
        <v>0</v>
      </c>
      <c r="K1315" s="79">
        <f t="shared" si="205"/>
        <v>21.6</v>
      </c>
    </row>
    <row r="1316" spans="1:11" ht="33">
      <c r="A1316" s="41" t="str">
        <f ca="1" t="shared" si="209"/>
        <v xml:space="preserve">Прочая закупка товаров, работ и услуг для обеспечения муниципальных нужд         </v>
      </c>
      <c r="B1316" s="88">
        <v>811</v>
      </c>
      <c r="C1316" s="8" t="s">
        <v>237</v>
      </c>
      <c r="D1316" s="8" t="s">
        <v>217</v>
      </c>
      <c r="E1316" s="88" t="s">
        <v>330</v>
      </c>
      <c r="F1316" s="88">
        <v>244</v>
      </c>
      <c r="G1316" s="94">
        <v>21.6</v>
      </c>
      <c r="H1316" s="94"/>
      <c r="I1316" s="94">
        <f t="shared" si="208"/>
        <v>21.6</v>
      </c>
      <c r="J1316" s="94"/>
      <c r="K1316" s="79">
        <f t="shared" si="205"/>
        <v>21.6</v>
      </c>
    </row>
    <row r="1317" spans="1:11" ht="12.75">
      <c r="A1317" s="41" t="str">
        <f ca="1" t="shared" si="209"/>
        <v>Иные бюджетные ассигнования</v>
      </c>
      <c r="B1317" s="88">
        <v>811</v>
      </c>
      <c r="C1317" s="8" t="s">
        <v>237</v>
      </c>
      <c r="D1317" s="8" t="s">
        <v>217</v>
      </c>
      <c r="E1317" s="88" t="s">
        <v>330</v>
      </c>
      <c r="F1317" s="88">
        <v>800</v>
      </c>
      <c r="G1317" s="94">
        <f>G1318</f>
        <v>3</v>
      </c>
      <c r="H1317" s="94">
        <f>H1318</f>
        <v>0</v>
      </c>
      <c r="I1317" s="94">
        <f t="shared" si="208"/>
        <v>3</v>
      </c>
      <c r="J1317" s="94">
        <f>J1318</f>
        <v>0</v>
      </c>
      <c r="K1317" s="79">
        <f t="shared" si="205"/>
        <v>3</v>
      </c>
    </row>
    <row r="1318" spans="1:11" ht="12.75">
      <c r="A1318" s="41" t="str">
        <f ca="1" t="shared" si="209"/>
        <v>Уплата налогов, сборов и иных платежей</v>
      </c>
      <c r="B1318" s="88">
        <v>811</v>
      </c>
      <c r="C1318" s="8" t="s">
        <v>237</v>
      </c>
      <c r="D1318" s="8" t="s">
        <v>217</v>
      </c>
      <c r="E1318" s="88" t="s">
        <v>330</v>
      </c>
      <c r="F1318" s="88">
        <v>850</v>
      </c>
      <c r="G1318" s="94">
        <f>G1319</f>
        <v>3</v>
      </c>
      <c r="H1318" s="94">
        <f>H1319</f>
        <v>0</v>
      </c>
      <c r="I1318" s="94">
        <f t="shared" si="208"/>
        <v>3</v>
      </c>
      <c r="J1318" s="94">
        <f>J1319</f>
        <v>0</v>
      </c>
      <c r="K1318" s="79">
        <f t="shared" si="205"/>
        <v>3</v>
      </c>
    </row>
    <row r="1319" spans="1:11" ht="12.75">
      <c r="A1319" s="41" t="str">
        <f ca="1">IF(ISERROR(MATCH(F1319,Код_КВР,0)),"",INDIRECT(ADDRESS(MATCH(F1319,Код_КВР,0)+1,2,,,"КВР")))</f>
        <v>Уплата прочих налогов, сборов и иных платежей</v>
      </c>
      <c r="B1319" s="88">
        <v>811</v>
      </c>
      <c r="C1319" s="8" t="s">
        <v>237</v>
      </c>
      <c r="D1319" s="8" t="s">
        <v>217</v>
      </c>
      <c r="E1319" s="88" t="s">
        <v>330</v>
      </c>
      <c r="F1319" s="88">
        <v>852</v>
      </c>
      <c r="G1319" s="94">
        <v>3</v>
      </c>
      <c r="H1319" s="94"/>
      <c r="I1319" s="94">
        <f t="shared" si="208"/>
        <v>3</v>
      </c>
      <c r="J1319" s="94"/>
      <c r="K1319" s="79">
        <f t="shared" si="205"/>
        <v>3</v>
      </c>
    </row>
    <row r="1320" spans="1:11" ht="132">
      <c r="A1320" s="41" t="str">
        <f ca="1">IF(ISERROR(MATCH(E1320,Код_КЦСР,0)),"",INDIRECT(ADDRESS(MATCH(E1320,Код_КЦСР,0)+1,2,,,"КЦСР")))</f>
        <v>Осуществление отдельных государственных полномочий по защите прав граждан-участников долевого строительства в соответствии с законом области от 6 мая 2013 года № 3033-ОЗ «О наделении органов местного самоуправления отдельными государственными полномочиями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области» за счет субвенций из областного бюджета</v>
      </c>
      <c r="B1320" s="88">
        <v>811</v>
      </c>
      <c r="C1320" s="8" t="s">
        <v>237</v>
      </c>
      <c r="D1320" s="8" t="s">
        <v>217</v>
      </c>
      <c r="E1320" s="88" t="s">
        <v>445</v>
      </c>
      <c r="F1320" s="88"/>
      <c r="G1320" s="94">
        <f>G1321</f>
        <v>112.3</v>
      </c>
      <c r="H1320" s="94">
        <f>H1321</f>
        <v>0</v>
      </c>
      <c r="I1320" s="94">
        <f t="shared" si="208"/>
        <v>112.3</v>
      </c>
      <c r="J1320" s="94">
        <f>J1321</f>
        <v>0</v>
      </c>
      <c r="K1320" s="79">
        <f t="shared" si="205"/>
        <v>112.3</v>
      </c>
    </row>
    <row r="1321" spans="1:11" ht="33">
      <c r="A1321" s="41" t="str">
        <f ca="1">IF(ISERROR(MATCH(F1321,Код_КВР,0)),"",INDIRECT(ADDRESS(MATCH(F1321,Код_КВР,0)+1,2,,,"КВР")))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21" s="88">
        <v>811</v>
      </c>
      <c r="C1321" s="8" t="s">
        <v>237</v>
      </c>
      <c r="D1321" s="8" t="s">
        <v>217</v>
      </c>
      <c r="E1321" s="88" t="s">
        <v>445</v>
      </c>
      <c r="F1321" s="88">
        <v>100</v>
      </c>
      <c r="G1321" s="94">
        <f>G1322</f>
        <v>112.3</v>
      </c>
      <c r="H1321" s="94">
        <f>H1322</f>
        <v>0</v>
      </c>
      <c r="I1321" s="94">
        <f t="shared" si="208"/>
        <v>112.3</v>
      </c>
      <c r="J1321" s="94">
        <f>J1322</f>
        <v>0</v>
      </c>
      <c r="K1321" s="79">
        <f t="shared" si="205"/>
        <v>112.3</v>
      </c>
    </row>
    <row r="1322" spans="1:11" ht="12.75">
      <c r="A1322" s="41" t="str">
        <f ca="1">IF(ISERROR(MATCH(F1322,Код_КВР,0)),"",INDIRECT(ADDRESS(MATCH(F1322,Код_КВР,0)+1,2,,,"КВР")))</f>
        <v>Расходы на выплаты персоналу муниципальных органов</v>
      </c>
      <c r="B1322" s="88">
        <v>811</v>
      </c>
      <c r="C1322" s="8" t="s">
        <v>237</v>
      </c>
      <c r="D1322" s="8" t="s">
        <v>217</v>
      </c>
      <c r="E1322" s="88" t="s">
        <v>445</v>
      </c>
      <c r="F1322" s="88">
        <v>120</v>
      </c>
      <c r="G1322" s="94">
        <v>112.3</v>
      </c>
      <c r="H1322" s="94"/>
      <c r="I1322" s="94">
        <f t="shared" si="208"/>
        <v>112.3</v>
      </c>
      <c r="J1322" s="94"/>
      <c r="K1322" s="79">
        <f t="shared" si="205"/>
        <v>112.3</v>
      </c>
    </row>
    <row r="1323" spans="1:11" ht="12.75">
      <c r="A1323" s="41" t="str">
        <f ca="1">IF(ISERROR(MATCH(C1323,Код_Раздел,0)),"",INDIRECT(ADDRESS(MATCH(C1323,Код_Раздел,0)+1,2,,,"Раздел")))</f>
        <v>Жилищно-коммунальное хозяйство</v>
      </c>
      <c r="B1323" s="88">
        <v>811</v>
      </c>
      <c r="C1323" s="8" t="s">
        <v>242</v>
      </c>
      <c r="D1323" s="8"/>
      <c r="E1323" s="88"/>
      <c r="F1323" s="88"/>
      <c r="G1323" s="94">
        <f>G1324+G1331</f>
        <v>9522</v>
      </c>
      <c r="H1323" s="94">
        <f>H1324+H1331</f>
        <v>0</v>
      </c>
      <c r="I1323" s="94">
        <f t="shared" si="208"/>
        <v>9522</v>
      </c>
      <c r="J1323" s="94">
        <f>J1324+J1331</f>
        <v>0</v>
      </c>
      <c r="K1323" s="79">
        <f t="shared" si="205"/>
        <v>9522</v>
      </c>
    </row>
    <row r="1324" spans="1:11" ht="12.75">
      <c r="A1324" s="10" t="s">
        <v>274</v>
      </c>
      <c r="B1324" s="88">
        <v>811</v>
      </c>
      <c r="C1324" s="8" t="s">
        <v>242</v>
      </c>
      <c r="D1324" s="8" t="s">
        <v>235</v>
      </c>
      <c r="E1324" s="88"/>
      <c r="F1324" s="88"/>
      <c r="G1324" s="94">
        <f aca="true" t="shared" si="210" ref="G1324:J1329">G1325</f>
        <v>4522</v>
      </c>
      <c r="H1324" s="94">
        <f t="shared" si="210"/>
        <v>0</v>
      </c>
      <c r="I1324" s="94">
        <f t="shared" si="208"/>
        <v>4522</v>
      </c>
      <c r="J1324" s="94">
        <f t="shared" si="210"/>
        <v>0</v>
      </c>
      <c r="K1324" s="79">
        <f t="shared" si="205"/>
        <v>4522</v>
      </c>
    </row>
    <row r="1325" spans="1:11" ht="49.5">
      <c r="A1325" s="41" t="str">
        <f ca="1">IF(ISERROR(MATCH(E1325,Код_КЦСР,0)),"",INDIRECT(ADDRESS(MATCH(E1325,Код_КЦСР,0)+1,2,,,"КЦСР")))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325" s="88">
        <v>811</v>
      </c>
      <c r="C1325" s="8" t="s">
        <v>242</v>
      </c>
      <c r="D1325" s="8" t="s">
        <v>235</v>
      </c>
      <c r="E1325" s="88" t="s">
        <v>79</v>
      </c>
      <c r="F1325" s="88"/>
      <c r="G1325" s="94">
        <f t="shared" si="210"/>
        <v>4522</v>
      </c>
      <c r="H1325" s="94">
        <f t="shared" si="210"/>
        <v>0</v>
      </c>
      <c r="I1325" s="94">
        <f t="shared" si="208"/>
        <v>4522</v>
      </c>
      <c r="J1325" s="94">
        <f t="shared" si="210"/>
        <v>0</v>
      </c>
      <c r="K1325" s="79">
        <f t="shared" si="205"/>
        <v>4522</v>
      </c>
    </row>
    <row r="1326" spans="1:11" ht="33">
      <c r="A1326" s="41" t="str">
        <f ca="1">IF(ISERROR(MATCH(E1326,Код_КЦСР,0)),"",INDIRECT(ADDRESS(MATCH(E1326,Код_КЦСР,0)+1,2,,,"КЦСР")))</f>
        <v>Капитальное строительство и реконструкция объектов муниципальной собственности</v>
      </c>
      <c r="B1326" s="88">
        <v>811</v>
      </c>
      <c r="C1326" s="8" t="s">
        <v>242</v>
      </c>
      <c r="D1326" s="8" t="s">
        <v>235</v>
      </c>
      <c r="E1326" s="88" t="s">
        <v>81</v>
      </c>
      <c r="F1326" s="88"/>
      <c r="G1326" s="94">
        <f t="shared" si="210"/>
        <v>4522</v>
      </c>
      <c r="H1326" s="94">
        <f t="shared" si="210"/>
        <v>0</v>
      </c>
      <c r="I1326" s="94">
        <f t="shared" si="208"/>
        <v>4522</v>
      </c>
      <c r="J1326" s="94">
        <f t="shared" si="210"/>
        <v>0</v>
      </c>
      <c r="K1326" s="79">
        <f t="shared" si="205"/>
        <v>4522</v>
      </c>
    </row>
    <row r="1327" spans="1:11" ht="12.75">
      <c r="A1327" s="41" t="str">
        <f ca="1">IF(ISERROR(MATCH(E1327,Код_КЦСР,0)),"",INDIRECT(ADDRESS(MATCH(E1327,Код_КЦСР,0)+1,2,,,"КЦСР")))</f>
        <v>Строительство полигона твердых бытовых отходов (ТБО) №2</v>
      </c>
      <c r="B1327" s="88">
        <v>811</v>
      </c>
      <c r="C1327" s="8" t="s">
        <v>242</v>
      </c>
      <c r="D1327" s="8" t="s">
        <v>235</v>
      </c>
      <c r="E1327" s="88" t="s">
        <v>86</v>
      </c>
      <c r="F1327" s="88"/>
      <c r="G1327" s="94">
        <f t="shared" si="210"/>
        <v>4522</v>
      </c>
      <c r="H1327" s="94">
        <f t="shared" si="210"/>
        <v>0</v>
      </c>
      <c r="I1327" s="94">
        <f t="shared" si="208"/>
        <v>4522</v>
      </c>
      <c r="J1327" s="94">
        <f t="shared" si="210"/>
        <v>0</v>
      </c>
      <c r="K1327" s="79">
        <f t="shared" si="205"/>
        <v>4522</v>
      </c>
    </row>
    <row r="1328" spans="1:11" ht="33">
      <c r="A1328" s="41" t="str">
        <f ca="1">IF(ISERROR(MATCH(F1328,Код_КВР,0)),"",INDIRECT(ADDRESS(MATCH(F1328,Код_КВР,0)+1,2,,,"КВР")))</f>
        <v>Капитальные вложения в объекты недвижимого имущества муниципальной собственности</v>
      </c>
      <c r="B1328" s="88">
        <v>811</v>
      </c>
      <c r="C1328" s="8" t="s">
        <v>242</v>
      </c>
      <c r="D1328" s="8" t="s">
        <v>235</v>
      </c>
      <c r="E1328" s="88" t="s">
        <v>86</v>
      </c>
      <c r="F1328" s="88">
        <v>400</v>
      </c>
      <c r="G1328" s="94">
        <f t="shared" si="210"/>
        <v>4522</v>
      </c>
      <c r="H1328" s="94">
        <f t="shared" si="210"/>
        <v>0</v>
      </c>
      <c r="I1328" s="94">
        <f t="shared" si="208"/>
        <v>4522</v>
      </c>
      <c r="J1328" s="94">
        <f t="shared" si="210"/>
        <v>0</v>
      </c>
      <c r="K1328" s="79">
        <f t="shared" si="205"/>
        <v>4522</v>
      </c>
    </row>
    <row r="1329" spans="1:11" ht="12.75">
      <c r="A1329" s="41" t="str">
        <f ca="1">IF(ISERROR(MATCH(F1329,Код_КВР,0)),"",INDIRECT(ADDRESS(MATCH(F1329,Код_КВР,0)+1,2,,,"КВР")))</f>
        <v>Бюджетные инвестиции</v>
      </c>
      <c r="B1329" s="88">
        <v>811</v>
      </c>
      <c r="C1329" s="8" t="s">
        <v>242</v>
      </c>
      <c r="D1329" s="8" t="s">
        <v>235</v>
      </c>
      <c r="E1329" s="88" t="s">
        <v>86</v>
      </c>
      <c r="F1329" s="88">
        <v>410</v>
      </c>
      <c r="G1329" s="94">
        <f t="shared" si="210"/>
        <v>4522</v>
      </c>
      <c r="H1329" s="94">
        <f t="shared" si="210"/>
        <v>0</v>
      </c>
      <c r="I1329" s="94">
        <f t="shared" si="208"/>
        <v>4522</v>
      </c>
      <c r="J1329" s="94">
        <f t="shared" si="210"/>
        <v>0</v>
      </c>
      <c r="K1329" s="79">
        <f t="shared" si="205"/>
        <v>4522</v>
      </c>
    </row>
    <row r="1330" spans="1:11" ht="33">
      <c r="A1330" s="41" t="str">
        <f ca="1">IF(ISERROR(MATCH(F1330,Код_КВР,0)),"",INDIRECT(ADDRESS(MATCH(F1330,Код_КВР,0)+1,2,,,"КВР")))</f>
        <v>Бюджетные инвестиции в объекты капитального строительства муниципальной собственности</v>
      </c>
      <c r="B1330" s="88">
        <v>811</v>
      </c>
      <c r="C1330" s="8" t="s">
        <v>242</v>
      </c>
      <c r="D1330" s="8" t="s">
        <v>235</v>
      </c>
      <c r="E1330" s="88" t="s">
        <v>86</v>
      </c>
      <c r="F1330" s="88">
        <v>414</v>
      </c>
      <c r="G1330" s="94">
        <v>4522</v>
      </c>
      <c r="H1330" s="94"/>
      <c r="I1330" s="94">
        <f t="shared" si="208"/>
        <v>4522</v>
      </c>
      <c r="J1330" s="94"/>
      <c r="K1330" s="79">
        <f t="shared" si="205"/>
        <v>4522</v>
      </c>
    </row>
    <row r="1331" spans="1:11" ht="12.75">
      <c r="A1331" s="13" t="s">
        <v>273</v>
      </c>
      <c r="B1331" s="88">
        <v>811</v>
      </c>
      <c r="C1331" s="8" t="s">
        <v>242</v>
      </c>
      <c r="D1331" s="8" t="s">
        <v>236</v>
      </c>
      <c r="E1331" s="88"/>
      <c r="F1331" s="88"/>
      <c r="G1331" s="94">
        <f aca="true" t="shared" si="211" ref="G1331:J1336">G1332</f>
        <v>5000</v>
      </c>
      <c r="H1331" s="94">
        <f t="shared" si="211"/>
        <v>0</v>
      </c>
      <c r="I1331" s="94">
        <f t="shared" si="208"/>
        <v>5000</v>
      </c>
      <c r="J1331" s="94">
        <f t="shared" si="211"/>
        <v>0</v>
      </c>
      <c r="K1331" s="79">
        <f t="shared" si="205"/>
        <v>5000</v>
      </c>
    </row>
    <row r="1332" spans="1:11" ht="49.5">
      <c r="A1332" s="41" t="str">
        <f ca="1">IF(ISERROR(MATCH(E1332,Код_КЦСР,0)),"",INDIRECT(ADDRESS(MATCH(E1332,Код_КЦСР,0)+1,2,,,"КЦСР")))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332" s="88">
        <v>811</v>
      </c>
      <c r="C1332" s="8" t="s">
        <v>242</v>
      </c>
      <c r="D1332" s="8" t="s">
        <v>236</v>
      </c>
      <c r="E1332" s="88" t="s">
        <v>79</v>
      </c>
      <c r="F1332" s="88"/>
      <c r="G1332" s="94">
        <f t="shared" si="211"/>
        <v>5000</v>
      </c>
      <c r="H1332" s="94">
        <f t="shared" si="211"/>
        <v>0</v>
      </c>
      <c r="I1332" s="94">
        <f t="shared" si="208"/>
        <v>5000</v>
      </c>
      <c r="J1332" s="94">
        <f t="shared" si="211"/>
        <v>0</v>
      </c>
      <c r="K1332" s="79">
        <f t="shared" si="205"/>
        <v>5000</v>
      </c>
    </row>
    <row r="1333" spans="1:11" ht="33">
      <c r="A1333" s="41" t="str">
        <f ca="1">IF(ISERROR(MATCH(E1333,Код_КЦСР,0)),"",INDIRECT(ADDRESS(MATCH(E1333,Код_КЦСР,0)+1,2,,,"КЦСР")))</f>
        <v>Капитальное строительство и реконструкция объектов муниципальной собственности</v>
      </c>
      <c r="B1333" s="88">
        <v>811</v>
      </c>
      <c r="C1333" s="8" t="s">
        <v>242</v>
      </c>
      <c r="D1333" s="8" t="s">
        <v>236</v>
      </c>
      <c r="E1333" s="88" t="s">
        <v>81</v>
      </c>
      <c r="F1333" s="88"/>
      <c r="G1333" s="94">
        <f t="shared" si="211"/>
        <v>5000</v>
      </c>
      <c r="H1333" s="94">
        <f t="shared" si="211"/>
        <v>0</v>
      </c>
      <c r="I1333" s="94">
        <f t="shared" si="208"/>
        <v>5000</v>
      </c>
      <c r="J1333" s="94">
        <f t="shared" si="211"/>
        <v>0</v>
      </c>
      <c r="K1333" s="79">
        <f t="shared" si="205"/>
        <v>5000</v>
      </c>
    </row>
    <row r="1334" spans="1:11" ht="12.75">
      <c r="A1334" s="41" t="str">
        <f ca="1">IF(ISERROR(MATCH(E1334,Код_КЦСР,0)),"",INDIRECT(ADDRESS(MATCH(E1334,Код_КЦСР,0)+1,2,,,"КЦСР")))</f>
        <v>Строительство объектов сметной стоимостью до 100 млн. рублей</v>
      </c>
      <c r="B1334" s="88">
        <v>811</v>
      </c>
      <c r="C1334" s="8" t="s">
        <v>242</v>
      </c>
      <c r="D1334" s="8" t="s">
        <v>236</v>
      </c>
      <c r="E1334" s="88" t="s">
        <v>82</v>
      </c>
      <c r="F1334" s="88"/>
      <c r="G1334" s="94">
        <f t="shared" si="211"/>
        <v>5000</v>
      </c>
      <c r="H1334" s="94">
        <f t="shared" si="211"/>
        <v>0</v>
      </c>
      <c r="I1334" s="94">
        <f t="shared" si="208"/>
        <v>5000</v>
      </c>
      <c r="J1334" s="94">
        <f t="shared" si="211"/>
        <v>0</v>
      </c>
      <c r="K1334" s="79">
        <f t="shared" si="205"/>
        <v>5000</v>
      </c>
    </row>
    <row r="1335" spans="1:11" ht="33">
      <c r="A1335" s="41" t="str">
        <f ca="1">IF(ISERROR(MATCH(F1335,Код_КВР,0)),"",INDIRECT(ADDRESS(MATCH(F1335,Код_КВР,0)+1,2,,,"КВР")))</f>
        <v>Капитальные вложения в объекты недвижимого имущества муниципальной собственности</v>
      </c>
      <c r="B1335" s="88">
        <v>811</v>
      </c>
      <c r="C1335" s="8" t="s">
        <v>242</v>
      </c>
      <c r="D1335" s="8" t="s">
        <v>236</v>
      </c>
      <c r="E1335" s="88" t="s">
        <v>82</v>
      </c>
      <c r="F1335" s="88">
        <v>400</v>
      </c>
      <c r="G1335" s="94">
        <f t="shared" si="211"/>
        <v>5000</v>
      </c>
      <c r="H1335" s="94">
        <f t="shared" si="211"/>
        <v>0</v>
      </c>
      <c r="I1335" s="94">
        <f t="shared" si="208"/>
        <v>5000</v>
      </c>
      <c r="J1335" s="94">
        <f t="shared" si="211"/>
        <v>0</v>
      </c>
      <c r="K1335" s="79">
        <f t="shared" si="205"/>
        <v>5000</v>
      </c>
    </row>
    <row r="1336" spans="1:11" ht="12.75">
      <c r="A1336" s="41" t="str">
        <f ca="1">IF(ISERROR(MATCH(F1336,Код_КВР,0)),"",INDIRECT(ADDRESS(MATCH(F1336,Код_КВР,0)+1,2,,,"КВР")))</f>
        <v>Бюджетные инвестиции</v>
      </c>
      <c r="B1336" s="88">
        <v>811</v>
      </c>
      <c r="C1336" s="8" t="s">
        <v>242</v>
      </c>
      <c r="D1336" s="8" t="s">
        <v>236</v>
      </c>
      <c r="E1336" s="88" t="s">
        <v>82</v>
      </c>
      <c r="F1336" s="88">
        <v>410</v>
      </c>
      <c r="G1336" s="94">
        <f t="shared" si="211"/>
        <v>5000</v>
      </c>
      <c r="H1336" s="94">
        <f t="shared" si="211"/>
        <v>0</v>
      </c>
      <c r="I1336" s="94">
        <f t="shared" si="208"/>
        <v>5000</v>
      </c>
      <c r="J1336" s="94">
        <f t="shared" si="211"/>
        <v>0</v>
      </c>
      <c r="K1336" s="79">
        <f t="shared" si="205"/>
        <v>5000</v>
      </c>
    </row>
    <row r="1337" spans="1:11" ht="33">
      <c r="A1337" s="41" t="str">
        <f ca="1">IF(ISERROR(MATCH(F1337,Код_КВР,0)),"",INDIRECT(ADDRESS(MATCH(F1337,Код_КВР,0)+1,2,,,"КВР")))</f>
        <v>Бюджетные инвестиции в объекты капитального строительства муниципальной собственности</v>
      </c>
      <c r="B1337" s="88">
        <v>811</v>
      </c>
      <c r="C1337" s="8" t="s">
        <v>242</v>
      </c>
      <c r="D1337" s="8" t="s">
        <v>236</v>
      </c>
      <c r="E1337" s="88" t="s">
        <v>82</v>
      </c>
      <c r="F1337" s="88">
        <v>414</v>
      </c>
      <c r="G1337" s="94">
        <v>5000</v>
      </c>
      <c r="H1337" s="94"/>
      <c r="I1337" s="94">
        <f t="shared" si="208"/>
        <v>5000</v>
      </c>
      <c r="J1337" s="94"/>
      <c r="K1337" s="79">
        <f t="shared" si="205"/>
        <v>5000</v>
      </c>
    </row>
    <row r="1338" spans="1:11" ht="12.75">
      <c r="A1338" s="41" t="str">
        <f ca="1">IF(ISERROR(MATCH(C1338,Код_Раздел,0)),"",INDIRECT(ADDRESS(MATCH(C1338,Код_Раздел,0)+1,2,,,"Раздел")))</f>
        <v>Образование</v>
      </c>
      <c r="B1338" s="88">
        <v>811</v>
      </c>
      <c r="C1338" s="8" t="s">
        <v>216</v>
      </c>
      <c r="D1338" s="8"/>
      <c r="E1338" s="88"/>
      <c r="F1338" s="88"/>
      <c r="G1338" s="94">
        <f>G1339+G1345+G1358</f>
        <v>122119.70000000001</v>
      </c>
      <c r="H1338" s="94">
        <f>H1339+H1345+H1358</f>
        <v>0</v>
      </c>
      <c r="I1338" s="94">
        <f t="shared" si="208"/>
        <v>122119.70000000001</v>
      </c>
      <c r="J1338" s="94">
        <f>J1339+J1345+J1358</f>
        <v>0</v>
      </c>
      <c r="K1338" s="79">
        <f t="shared" si="205"/>
        <v>122119.70000000001</v>
      </c>
    </row>
    <row r="1339" spans="1:11" ht="12.75">
      <c r="A1339" s="10" t="s">
        <v>271</v>
      </c>
      <c r="B1339" s="88">
        <v>811</v>
      </c>
      <c r="C1339" s="8" t="s">
        <v>216</v>
      </c>
      <c r="D1339" s="8" t="s">
        <v>235</v>
      </c>
      <c r="E1339" s="88"/>
      <c r="F1339" s="88"/>
      <c r="G1339" s="94">
        <f aca="true" t="shared" si="212" ref="G1339:J1343">G1340</f>
        <v>31933.8</v>
      </c>
      <c r="H1339" s="94">
        <f t="shared" si="212"/>
        <v>0</v>
      </c>
      <c r="I1339" s="94">
        <f t="shared" si="208"/>
        <v>31933.8</v>
      </c>
      <c r="J1339" s="94">
        <f t="shared" si="212"/>
        <v>0</v>
      </c>
      <c r="K1339" s="79">
        <f t="shared" si="205"/>
        <v>31933.8</v>
      </c>
    </row>
    <row r="1340" spans="1:11" ht="49.5">
      <c r="A1340" s="41" t="str">
        <f ca="1">IF(ISERROR(MATCH(E1340,Код_КЦСР,0)),"",INDIRECT(ADDRESS(MATCH(E1340,Код_КЦСР,0)+1,2,,,"КЦСР")))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340" s="88">
        <v>811</v>
      </c>
      <c r="C1340" s="8" t="s">
        <v>216</v>
      </c>
      <c r="D1340" s="8" t="s">
        <v>235</v>
      </c>
      <c r="E1340" s="88" t="s">
        <v>79</v>
      </c>
      <c r="F1340" s="88"/>
      <c r="G1340" s="94">
        <f t="shared" si="212"/>
        <v>31933.8</v>
      </c>
      <c r="H1340" s="94">
        <f t="shared" si="212"/>
        <v>0</v>
      </c>
      <c r="I1340" s="94">
        <f t="shared" si="208"/>
        <v>31933.8</v>
      </c>
      <c r="J1340" s="94">
        <f t="shared" si="212"/>
        <v>0</v>
      </c>
      <c r="K1340" s="79">
        <f t="shared" si="205"/>
        <v>31933.8</v>
      </c>
    </row>
    <row r="1341" spans="1:11" ht="12.75">
      <c r="A1341" s="41" t="str">
        <f ca="1">IF(ISERROR(MATCH(E1341,Код_КЦСР,0)),"",INDIRECT(ADDRESS(MATCH(E1341,Код_КЦСР,0)+1,2,,,"КЦСР")))</f>
        <v>Капитальный ремонт  объектов муниципальной собственности</v>
      </c>
      <c r="B1341" s="88">
        <v>811</v>
      </c>
      <c r="C1341" s="8" t="s">
        <v>216</v>
      </c>
      <c r="D1341" s="8" t="s">
        <v>235</v>
      </c>
      <c r="E1341" s="88" t="s">
        <v>87</v>
      </c>
      <c r="F1341" s="88"/>
      <c r="G1341" s="94">
        <f t="shared" si="212"/>
        <v>31933.8</v>
      </c>
      <c r="H1341" s="94">
        <f t="shared" si="212"/>
        <v>0</v>
      </c>
      <c r="I1341" s="94">
        <f t="shared" si="208"/>
        <v>31933.8</v>
      </c>
      <c r="J1341" s="94">
        <f t="shared" si="212"/>
        <v>0</v>
      </c>
      <c r="K1341" s="79">
        <f t="shared" si="205"/>
        <v>31933.8</v>
      </c>
    </row>
    <row r="1342" spans="1:11" ht="12.75">
      <c r="A1342" s="41" t="str">
        <f ca="1">IF(ISERROR(MATCH(F1342,Код_КВР,0)),"",INDIRECT(ADDRESS(MATCH(F1342,Код_КВР,0)+1,2,,,"КВР")))</f>
        <v>Закупка товаров, работ и услуг для муниципальных нужд</v>
      </c>
      <c r="B1342" s="88">
        <v>811</v>
      </c>
      <c r="C1342" s="8" t="s">
        <v>216</v>
      </c>
      <c r="D1342" s="8" t="s">
        <v>235</v>
      </c>
      <c r="E1342" s="88" t="s">
        <v>87</v>
      </c>
      <c r="F1342" s="88">
        <v>200</v>
      </c>
      <c r="G1342" s="94">
        <f t="shared" si="212"/>
        <v>31933.8</v>
      </c>
      <c r="H1342" s="94">
        <f t="shared" si="212"/>
        <v>0</v>
      </c>
      <c r="I1342" s="94">
        <f t="shared" si="208"/>
        <v>31933.8</v>
      </c>
      <c r="J1342" s="94">
        <f t="shared" si="212"/>
        <v>0</v>
      </c>
      <c r="K1342" s="79">
        <f t="shared" si="205"/>
        <v>31933.8</v>
      </c>
    </row>
    <row r="1343" spans="1:11" ht="33">
      <c r="A1343" s="41" t="str">
        <f ca="1">IF(ISERROR(MATCH(F1343,Код_КВР,0)),"",INDIRECT(ADDRESS(MATCH(F1343,Код_КВР,0)+1,2,,,"КВР")))</f>
        <v>Иные закупки товаров, работ и услуг для обеспечения муниципальных нужд</v>
      </c>
      <c r="B1343" s="88">
        <v>811</v>
      </c>
      <c r="C1343" s="8" t="s">
        <v>216</v>
      </c>
      <c r="D1343" s="8" t="s">
        <v>235</v>
      </c>
      <c r="E1343" s="88" t="s">
        <v>87</v>
      </c>
      <c r="F1343" s="88">
        <v>240</v>
      </c>
      <c r="G1343" s="94">
        <f t="shared" si="212"/>
        <v>31933.8</v>
      </c>
      <c r="H1343" s="94">
        <f t="shared" si="212"/>
        <v>0</v>
      </c>
      <c r="I1343" s="94">
        <f t="shared" si="208"/>
        <v>31933.8</v>
      </c>
      <c r="J1343" s="94">
        <f t="shared" si="212"/>
        <v>0</v>
      </c>
      <c r="K1343" s="79">
        <f t="shared" si="205"/>
        <v>31933.8</v>
      </c>
    </row>
    <row r="1344" spans="1:11" ht="33">
      <c r="A1344" s="41" t="str">
        <f ca="1">IF(ISERROR(MATCH(F1344,Код_КВР,0)),"",INDIRECT(ADDRESS(MATCH(F1344,Код_КВР,0)+1,2,,,"КВР")))</f>
        <v>Закупка товаров, работ, услуг в целях капитального ремонта муниципального имущества</v>
      </c>
      <c r="B1344" s="88">
        <v>811</v>
      </c>
      <c r="C1344" s="8" t="s">
        <v>216</v>
      </c>
      <c r="D1344" s="8" t="s">
        <v>235</v>
      </c>
      <c r="E1344" s="88" t="s">
        <v>87</v>
      </c>
      <c r="F1344" s="88">
        <v>243</v>
      </c>
      <c r="G1344" s="94">
        <v>31933.8</v>
      </c>
      <c r="H1344" s="94"/>
      <c r="I1344" s="94">
        <f t="shared" si="208"/>
        <v>31933.8</v>
      </c>
      <c r="J1344" s="94"/>
      <c r="K1344" s="79">
        <f t="shared" si="205"/>
        <v>31933.8</v>
      </c>
    </row>
    <row r="1345" spans="1:11" ht="12.75">
      <c r="A1345" s="10" t="s">
        <v>220</v>
      </c>
      <c r="B1345" s="88">
        <v>811</v>
      </c>
      <c r="C1345" s="8" t="s">
        <v>216</v>
      </c>
      <c r="D1345" s="8" t="s">
        <v>216</v>
      </c>
      <c r="E1345" s="88"/>
      <c r="F1345" s="88"/>
      <c r="G1345" s="94">
        <f>G1346</f>
        <v>5655.8</v>
      </c>
      <c r="H1345" s="94">
        <f>H1346</f>
        <v>0</v>
      </c>
      <c r="I1345" s="94">
        <f t="shared" si="208"/>
        <v>5655.8</v>
      </c>
      <c r="J1345" s="94">
        <f>J1346</f>
        <v>0</v>
      </c>
      <c r="K1345" s="79">
        <f t="shared" si="205"/>
        <v>5655.8</v>
      </c>
    </row>
    <row r="1346" spans="1:11" ht="33">
      <c r="A1346" s="41" t="str">
        <f ca="1">IF(ISERROR(MATCH(E1346,Код_КЦСР,0)),"",INDIRECT(ADDRESS(MATCH(E1346,Код_КЦСР,0)+1,2,,,"КЦСР")))</f>
        <v>Муниципальная программа «Социальная поддержка граждан на 2014-2018 годы»</v>
      </c>
      <c r="B1346" s="88">
        <v>811</v>
      </c>
      <c r="C1346" s="8" t="s">
        <v>216</v>
      </c>
      <c r="D1346" s="8" t="s">
        <v>216</v>
      </c>
      <c r="E1346" s="88" t="s">
        <v>7</v>
      </c>
      <c r="F1346" s="88"/>
      <c r="G1346" s="94">
        <f>G1347+G1351</f>
        <v>5655.8</v>
      </c>
      <c r="H1346" s="94">
        <f>H1347+H1351</f>
        <v>0</v>
      </c>
      <c r="I1346" s="94">
        <f t="shared" si="208"/>
        <v>5655.8</v>
      </c>
      <c r="J1346" s="94">
        <f>J1347+J1351</f>
        <v>0</v>
      </c>
      <c r="K1346" s="79">
        <f t="shared" si="205"/>
        <v>5655.8</v>
      </c>
    </row>
    <row r="1347" spans="1:11" ht="66">
      <c r="A1347" s="41" t="str">
        <f ca="1">IF(ISERROR(MATCH(E1347,Код_КЦСР,0)),"",INDIRECT(ADDRESS(MATCH(E1347,Код_КЦСР,0)+1,2,,,"КЦСР")))</f>
        <v xml:space="preserve"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v>
      </c>
      <c r="B1347" s="88">
        <v>811</v>
      </c>
      <c r="C1347" s="8" t="s">
        <v>216</v>
      </c>
      <c r="D1347" s="8" t="s">
        <v>216</v>
      </c>
      <c r="E1347" s="88" t="s">
        <v>11</v>
      </c>
      <c r="F1347" s="88"/>
      <c r="G1347" s="94">
        <f aca="true" t="shared" si="213" ref="G1347:J1349">G1348</f>
        <v>113.2</v>
      </c>
      <c r="H1347" s="94">
        <f t="shared" si="213"/>
        <v>0</v>
      </c>
      <c r="I1347" s="94">
        <f t="shared" si="208"/>
        <v>113.2</v>
      </c>
      <c r="J1347" s="94">
        <f t="shared" si="213"/>
        <v>0</v>
      </c>
      <c r="K1347" s="79">
        <f t="shared" si="205"/>
        <v>113.2</v>
      </c>
    </row>
    <row r="1348" spans="1:11" ht="33">
      <c r="A1348" s="41" t="str">
        <f ca="1">IF(ISERROR(MATCH(F1348,Код_КВР,0)),"",INDIRECT(ADDRESS(MATCH(F1348,Код_КВР,0)+1,2,,,"КВР")))</f>
        <v>Капитальные вложения в объекты недвижимого имущества муниципальной собственности</v>
      </c>
      <c r="B1348" s="88">
        <v>811</v>
      </c>
      <c r="C1348" s="8" t="s">
        <v>216</v>
      </c>
      <c r="D1348" s="8" t="s">
        <v>216</v>
      </c>
      <c r="E1348" s="88" t="s">
        <v>11</v>
      </c>
      <c r="F1348" s="88">
        <v>400</v>
      </c>
      <c r="G1348" s="94">
        <f t="shared" si="213"/>
        <v>113.2</v>
      </c>
      <c r="H1348" s="94">
        <f t="shared" si="213"/>
        <v>0</v>
      </c>
      <c r="I1348" s="94">
        <f t="shared" si="208"/>
        <v>113.2</v>
      </c>
      <c r="J1348" s="94">
        <f t="shared" si="213"/>
        <v>0</v>
      </c>
      <c r="K1348" s="79">
        <f t="shared" si="205"/>
        <v>113.2</v>
      </c>
    </row>
    <row r="1349" spans="1:11" ht="12.75">
      <c r="A1349" s="41" t="str">
        <f ca="1">IF(ISERROR(MATCH(F1349,Код_КВР,0)),"",INDIRECT(ADDRESS(MATCH(F1349,Код_КВР,0)+1,2,,,"КВР")))</f>
        <v>Бюджетные инвестиции</v>
      </c>
      <c r="B1349" s="88">
        <v>811</v>
      </c>
      <c r="C1349" s="8" t="s">
        <v>216</v>
      </c>
      <c r="D1349" s="8" t="s">
        <v>216</v>
      </c>
      <c r="E1349" s="88" t="s">
        <v>11</v>
      </c>
      <c r="F1349" s="88">
        <v>410</v>
      </c>
      <c r="G1349" s="94">
        <f t="shared" si="213"/>
        <v>113.2</v>
      </c>
      <c r="H1349" s="94">
        <f t="shared" si="213"/>
        <v>0</v>
      </c>
      <c r="I1349" s="94">
        <f t="shared" si="208"/>
        <v>113.2</v>
      </c>
      <c r="J1349" s="94">
        <f t="shared" si="213"/>
        <v>0</v>
      </c>
      <c r="K1349" s="79">
        <f t="shared" si="205"/>
        <v>113.2</v>
      </c>
    </row>
    <row r="1350" spans="1:11" ht="33">
      <c r="A1350" s="41" t="str">
        <f ca="1">IF(ISERROR(MATCH(F1350,Код_КВР,0)),"",INDIRECT(ADDRESS(MATCH(F1350,Код_КВР,0)+1,2,,,"КВР")))</f>
        <v>Бюджетные инвестиции в объекты капитального строительства муниципальной собственности</v>
      </c>
      <c r="B1350" s="88">
        <v>811</v>
      </c>
      <c r="C1350" s="8" t="s">
        <v>216</v>
      </c>
      <c r="D1350" s="8" t="s">
        <v>216</v>
      </c>
      <c r="E1350" s="88" t="s">
        <v>11</v>
      </c>
      <c r="F1350" s="88">
        <v>414</v>
      </c>
      <c r="G1350" s="94">
        <v>113.2</v>
      </c>
      <c r="H1350" s="94"/>
      <c r="I1350" s="94">
        <f t="shared" si="208"/>
        <v>113.2</v>
      </c>
      <c r="J1350" s="94"/>
      <c r="K1350" s="79">
        <f t="shared" si="205"/>
        <v>113.2</v>
      </c>
    </row>
    <row r="1351" spans="1:11" ht="66">
      <c r="A1351" s="41" t="str">
        <f ca="1">IF(ISERROR(MATCH(E1351,Код_КЦСР,0)),"",INDIRECT(ADDRESS(MATCH(E1351,Код_КЦСР,0)+1,2,,,"КЦСР")))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v>
      </c>
      <c r="B1351" s="88">
        <v>811</v>
      </c>
      <c r="C1351" s="8" t="s">
        <v>216</v>
      </c>
      <c r="D1351" s="8" t="s">
        <v>216</v>
      </c>
      <c r="E1351" s="88" t="s">
        <v>433</v>
      </c>
      <c r="F1351" s="88"/>
      <c r="G1351" s="94">
        <f>G1352+G1355</f>
        <v>5542.6</v>
      </c>
      <c r="H1351" s="94">
        <f>H1352+H1355</f>
        <v>0</v>
      </c>
      <c r="I1351" s="94">
        <f t="shared" si="208"/>
        <v>5542.6</v>
      </c>
      <c r="J1351" s="94">
        <f>J1352+J1355</f>
        <v>0</v>
      </c>
      <c r="K1351" s="79">
        <f t="shared" si="205"/>
        <v>5542.6</v>
      </c>
    </row>
    <row r="1352" spans="1:11" ht="12.75">
      <c r="A1352" s="41" t="str">
        <f aca="true" t="shared" si="214" ref="A1352:A1357">IF(ISERROR(MATCH(F1352,Код_КВР,0)),"",INDIRECT(ADDRESS(MATCH(F1352,Код_КВР,0)+1,2,,,"КВР")))</f>
        <v>Закупка товаров, работ и услуг для муниципальных нужд</v>
      </c>
      <c r="B1352" s="88">
        <v>811</v>
      </c>
      <c r="C1352" s="8" t="s">
        <v>216</v>
      </c>
      <c r="D1352" s="8" t="s">
        <v>216</v>
      </c>
      <c r="E1352" s="88" t="s">
        <v>433</v>
      </c>
      <c r="F1352" s="88">
        <v>200</v>
      </c>
      <c r="G1352" s="94">
        <f>G1353</f>
        <v>800</v>
      </c>
      <c r="H1352" s="94">
        <f>H1353</f>
        <v>0</v>
      </c>
      <c r="I1352" s="94">
        <f t="shared" si="208"/>
        <v>800</v>
      </c>
      <c r="J1352" s="94">
        <f>J1353</f>
        <v>0</v>
      </c>
      <c r="K1352" s="79">
        <f t="shared" si="205"/>
        <v>800</v>
      </c>
    </row>
    <row r="1353" spans="1:11" ht="33">
      <c r="A1353" s="41" t="str">
        <f ca="1" t="shared" si="214"/>
        <v>Иные закупки товаров, работ и услуг для обеспечения муниципальных нужд</v>
      </c>
      <c r="B1353" s="88">
        <v>811</v>
      </c>
      <c r="C1353" s="8" t="s">
        <v>216</v>
      </c>
      <c r="D1353" s="8" t="s">
        <v>216</v>
      </c>
      <c r="E1353" s="88" t="s">
        <v>433</v>
      </c>
      <c r="F1353" s="88">
        <v>240</v>
      </c>
      <c r="G1353" s="94">
        <f>G1354</f>
        <v>800</v>
      </c>
      <c r="H1353" s="94">
        <f>H1354</f>
        <v>0</v>
      </c>
      <c r="I1353" s="94">
        <f t="shared" si="208"/>
        <v>800</v>
      </c>
      <c r="J1353" s="94">
        <f>J1354</f>
        <v>0</v>
      </c>
      <c r="K1353" s="79">
        <f t="shared" si="205"/>
        <v>800</v>
      </c>
    </row>
    <row r="1354" spans="1:11" ht="33">
      <c r="A1354" s="41" t="str">
        <f ca="1" t="shared" si="214"/>
        <v>Закупка товаров, работ, услуг в целях капитального ремонта муниципального имущества</v>
      </c>
      <c r="B1354" s="88">
        <v>811</v>
      </c>
      <c r="C1354" s="8" t="s">
        <v>216</v>
      </c>
      <c r="D1354" s="8" t="s">
        <v>216</v>
      </c>
      <c r="E1354" s="88" t="s">
        <v>433</v>
      </c>
      <c r="F1354" s="88">
        <v>243</v>
      </c>
      <c r="G1354" s="94">
        <v>800</v>
      </c>
      <c r="H1354" s="94"/>
      <c r="I1354" s="94">
        <f t="shared" si="208"/>
        <v>800</v>
      </c>
      <c r="J1354" s="94"/>
      <c r="K1354" s="79">
        <f t="shared" si="205"/>
        <v>800</v>
      </c>
    </row>
    <row r="1355" spans="1:11" ht="33">
      <c r="A1355" s="41" t="str">
        <f ca="1" t="shared" si="214"/>
        <v>Капитальные вложения в объекты недвижимого имущества муниципальной собственности</v>
      </c>
      <c r="B1355" s="88">
        <v>811</v>
      </c>
      <c r="C1355" s="8" t="s">
        <v>216</v>
      </c>
      <c r="D1355" s="8" t="s">
        <v>216</v>
      </c>
      <c r="E1355" s="88" t="s">
        <v>433</v>
      </c>
      <c r="F1355" s="88">
        <v>400</v>
      </c>
      <c r="G1355" s="94">
        <f>G1356</f>
        <v>4742.6</v>
      </c>
      <c r="H1355" s="94">
        <f>H1356</f>
        <v>0</v>
      </c>
      <c r="I1355" s="94">
        <f t="shared" si="208"/>
        <v>4742.6</v>
      </c>
      <c r="J1355" s="94">
        <f>J1356</f>
        <v>0</v>
      </c>
      <c r="K1355" s="79">
        <f aca="true" t="shared" si="215" ref="K1355:K1405">I1355+J1355</f>
        <v>4742.6</v>
      </c>
    </row>
    <row r="1356" spans="1:11" ht="12.75">
      <c r="A1356" s="41" t="str">
        <f ca="1" t="shared" si="214"/>
        <v>Бюджетные инвестиции</v>
      </c>
      <c r="B1356" s="88">
        <v>811</v>
      </c>
      <c r="C1356" s="8" t="s">
        <v>216</v>
      </c>
      <c r="D1356" s="8" t="s">
        <v>216</v>
      </c>
      <c r="E1356" s="88" t="s">
        <v>433</v>
      </c>
      <c r="F1356" s="88">
        <v>410</v>
      </c>
      <c r="G1356" s="94">
        <f>G1357</f>
        <v>4742.6</v>
      </c>
      <c r="H1356" s="94">
        <f>H1357</f>
        <v>0</v>
      </c>
      <c r="I1356" s="94">
        <f t="shared" si="208"/>
        <v>4742.6</v>
      </c>
      <c r="J1356" s="94">
        <f>J1357</f>
        <v>0</v>
      </c>
      <c r="K1356" s="79">
        <f t="shared" si="215"/>
        <v>4742.6</v>
      </c>
    </row>
    <row r="1357" spans="1:11" ht="33">
      <c r="A1357" s="41" t="str">
        <f ca="1" t="shared" si="214"/>
        <v>Бюджетные инвестиции в объекты капитального строительства муниципальной собственности</v>
      </c>
      <c r="B1357" s="88">
        <v>811</v>
      </c>
      <c r="C1357" s="8" t="s">
        <v>216</v>
      </c>
      <c r="D1357" s="8" t="s">
        <v>216</v>
      </c>
      <c r="E1357" s="88" t="s">
        <v>433</v>
      </c>
      <c r="F1357" s="88">
        <v>414</v>
      </c>
      <c r="G1357" s="94">
        <v>4742.6</v>
      </c>
      <c r="H1357" s="94"/>
      <c r="I1357" s="94">
        <f t="shared" si="208"/>
        <v>4742.6</v>
      </c>
      <c r="J1357" s="94"/>
      <c r="K1357" s="79">
        <f t="shared" si="215"/>
        <v>4742.6</v>
      </c>
    </row>
    <row r="1358" spans="1:11" ht="12.75">
      <c r="A1358" s="10" t="s">
        <v>272</v>
      </c>
      <c r="B1358" s="88">
        <v>811</v>
      </c>
      <c r="C1358" s="8" t="s">
        <v>216</v>
      </c>
      <c r="D1358" s="8" t="s">
        <v>240</v>
      </c>
      <c r="E1358" s="88"/>
      <c r="F1358" s="88"/>
      <c r="G1358" s="94">
        <f>G1359</f>
        <v>84530.1</v>
      </c>
      <c r="H1358" s="94">
        <f>H1359</f>
        <v>0</v>
      </c>
      <c r="I1358" s="94">
        <f t="shared" si="208"/>
        <v>84530.1</v>
      </c>
      <c r="J1358" s="94">
        <f>J1359</f>
        <v>0</v>
      </c>
      <c r="K1358" s="79">
        <f t="shared" si="215"/>
        <v>84530.1</v>
      </c>
    </row>
    <row r="1359" spans="1:11" ht="49.5">
      <c r="A1359" s="41" t="str">
        <f ca="1">IF(ISERROR(MATCH(E1359,Код_КЦСР,0)),"",INDIRECT(ADDRESS(MATCH(E1359,Код_КЦСР,0)+1,2,,,"КЦСР")))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359" s="88">
        <v>811</v>
      </c>
      <c r="C1359" s="8" t="s">
        <v>216</v>
      </c>
      <c r="D1359" s="8" t="s">
        <v>240</v>
      </c>
      <c r="E1359" s="88" t="s">
        <v>79</v>
      </c>
      <c r="F1359" s="88"/>
      <c r="G1359" s="94">
        <f>G1360+G1373</f>
        <v>84530.1</v>
      </c>
      <c r="H1359" s="94">
        <f>H1360+H1373</f>
        <v>0</v>
      </c>
      <c r="I1359" s="94">
        <f t="shared" si="208"/>
        <v>84530.1</v>
      </c>
      <c r="J1359" s="94">
        <f>J1360+J1373</f>
        <v>0</v>
      </c>
      <c r="K1359" s="79">
        <f t="shared" si="215"/>
        <v>84530.1</v>
      </c>
    </row>
    <row r="1360" spans="1:11" ht="33">
      <c r="A1360" s="41" t="str">
        <f ca="1">IF(ISERROR(MATCH(E1360,Код_КЦСР,0)),"",INDIRECT(ADDRESS(MATCH(E1360,Код_КЦСР,0)+1,2,,,"КЦСР")))</f>
        <v>Капитальное строительство и реконструкция объектов муниципальной собственности</v>
      </c>
      <c r="B1360" s="88">
        <v>811</v>
      </c>
      <c r="C1360" s="8" t="s">
        <v>216</v>
      </c>
      <c r="D1360" s="8" t="s">
        <v>240</v>
      </c>
      <c r="E1360" s="88" t="s">
        <v>81</v>
      </c>
      <c r="F1360" s="88"/>
      <c r="G1360" s="94">
        <f>G1361+G1365+G1369</f>
        <v>78778.8</v>
      </c>
      <c r="H1360" s="94">
        <f>H1361+H1365+H1369</f>
        <v>0</v>
      </c>
      <c r="I1360" s="94">
        <f t="shared" si="208"/>
        <v>78778.8</v>
      </c>
      <c r="J1360" s="94">
        <f>J1361+J1365+J1369</f>
        <v>0</v>
      </c>
      <c r="K1360" s="79">
        <f t="shared" si="215"/>
        <v>78778.8</v>
      </c>
    </row>
    <row r="1361" spans="1:11" ht="12.75">
      <c r="A1361" s="41" t="str">
        <f ca="1">IF(ISERROR(MATCH(E1361,Код_КЦСР,0)),"",INDIRECT(ADDRESS(MATCH(E1361,Код_КЦСР,0)+1,2,,,"КЦСР")))</f>
        <v>Строительство объектов сметной стоимостью до 100 млн. рублей</v>
      </c>
      <c r="B1361" s="88">
        <v>811</v>
      </c>
      <c r="C1361" s="8" t="s">
        <v>216</v>
      </c>
      <c r="D1361" s="8" t="s">
        <v>240</v>
      </c>
      <c r="E1361" s="88" t="s">
        <v>82</v>
      </c>
      <c r="F1361" s="88"/>
      <c r="G1361" s="94">
        <f aca="true" t="shared" si="216" ref="G1361:J1363">G1362</f>
        <v>178.8</v>
      </c>
      <c r="H1361" s="94">
        <f t="shared" si="216"/>
        <v>0</v>
      </c>
      <c r="I1361" s="94">
        <f t="shared" si="208"/>
        <v>178.8</v>
      </c>
      <c r="J1361" s="94">
        <f t="shared" si="216"/>
        <v>0</v>
      </c>
      <c r="K1361" s="79">
        <f t="shared" si="215"/>
        <v>178.8</v>
      </c>
    </row>
    <row r="1362" spans="1:11" ht="33">
      <c r="A1362" s="41" t="str">
        <f ca="1">IF(ISERROR(MATCH(F1362,Код_КВР,0)),"",INDIRECT(ADDRESS(MATCH(F1362,Код_КВР,0)+1,2,,,"КВР")))</f>
        <v>Капитальные вложения в объекты недвижимого имущества муниципальной собственности</v>
      </c>
      <c r="B1362" s="88">
        <v>811</v>
      </c>
      <c r="C1362" s="8" t="s">
        <v>216</v>
      </c>
      <c r="D1362" s="8" t="s">
        <v>240</v>
      </c>
      <c r="E1362" s="88" t="s">
        <v>82</v>
      </c>
      <c r="F1362" s="88">
        <v>400</v>
      </c>
      <c r="G1362" s="94">
        <f t="shared" si="216"/>
        <v>178.8</v>
      </c>
      <c r="H1362" s="94">
        <f t="shared" si="216"/>
        <v>0</v>
      </c>
      <c r="I1362" s="94">
        <f t="shared" si="208"/>
        <v>178.8</v>
      </c>
      <c r="J1362" s="94">
        <f t="shared" si="216"/>
        <v>0</v>
      </c>
      <c r="K1362" s="79">
        <f t="shared" si="215"/>
        <v>178.8</v>
      </c>
    </row>
    <row r="1363" spans="1:11" ht="12.75">
      <c r="A1363" s="41" t="str">
        <f ca="1">IF(ISERROR(MATCH(F1363,Код_КВР,0)),"",INDIRECT(ADDRESS(MATCH(F1363,Код_КВР,0)+1,2,,,"КВР")))</f>
        <v>Бюджетные инвестиции</v>
      </c>
      <c r="B1363" s="88">
        <v>811</v>
      </c>
      <c r="C1363" s="8" t="s">
        <v>216</v>
      </c>
      <c r="D1363" s="8" t="s">
        <v>240</v>
      </c>
      <c r="E1363" s="88" t="s">
        <v>82</v>
      </c>
      <c r="F1363" s="88">
        <v>410</v>
      </c>
      <c r="G1363" s="94">
        <f t="shared" si="216"/>
        <v>178.8</v>
      </c>
      <c r="H1363" s="94">
        <f t="shared" si="216"/>
        <v>0</v>
      </c>
      <c r="I1363" s="94">
        <f t="shared" si="208"/>
        <v>178.8</v>
      </c>
      <c r="J1363" s="94">
        <f t="shared" si="216"/>
        <v>0</v>
      </c>
      <c r="K1363" s="79">
        <f t="shared" si="215"/>
        <v>178.8</v>
      </c>
    </row>
    <row r="1364" spans="1:11" ht="33">
      <c r="A1364" s="41" t="str">
        <f ca="1">IF(ISERROR(MATCH(F1364,Код_КВР,0)),"",INDIRECT(ADDRESS(MATCH(F1364,Код_КВР,0)+1,2,,,"КВР")))</f>
        <v>Бюджетные инвестиции в объекты капитального строительства муниципальной собственности</v>
      </c>
      <c r="B1364" s="88">
        <v>811</v>
      </c>
      <c r="C1364" s="8" t="s">
        <v>216</v>
      </c>
      <c r="D1364" s="8" t="s">
        <v>240</v>
      </c>
      <c r="E1364" s="88" t="s">
        <v>82</v>
      </c>
      <c r="F1364" s="88">
        <v>414</v>
      </c>
      <c r="G1364" s="94">
        <v>178.8</v>
      </c>
      <c r="H1364" s="94"/>
      <c r="I1364" s="94">
        <f t="shared" si="208"/>
        <v>178.8</v>
      </c>
      <c r="J1364" s="94"/>
      <c r="K1364" s="79">
        <f t="shared" si="215"/>
        <v>178.8</v>
      </c>
    </row>
    <row r="1365" spans="1:11" ht="12.75">
      <c r="A1365" s="41" t="str">
        <f ca="1">IF(ISERROR(MATCH(E1365,Код_КЦСР,0)),"",INDIRECT(ADDRESS(MATCH(E1365,Код_КЦСР,0)+1,2,,,"КЦСР")))</f>
        <v>Строительство детского сада № 35 на 330 мест в 105 мкр.</v>
      </c>
      <c r="B1365" s="88">
        <v>811</v>
      </c>
      <c r="C1365" s="8" t="s">
        <v>216</v>
      </c>
      <c r="D1365" s="8" t="s">
        <v>240</v>
      </c>
      <c r="E1365" s="88" t="s">
        <v>84</v>
      </c>
      <c r="F1365" s="88"/>
      <c r="G1365" s="94">
        <f aca="true" t="shared" si="217" ref="G1365:J1367">G1366</f>
        <v>51800</v>
      </c>
      <c r="H1365" s="94">
        <f t="shared" si="217"/>
        <v>0</v>
      </c>
      <c r="I1365" s="94">
        <f t="shared" si="208"/>
        <v>51800</v>
      </c>
      <c r="J1365" s="94">
        <f t="shared" si="217"/>
        <v>0</v>
      </c>
      <c r="K1365" s="79">
        <f t="shared" si="215"/>
        <v>51800</v>
      </c>
    </row>
    <row r="1366" spans="1:11" ht="33">
      <c r="A1366" s="41" t="str">
        <f ca="1">IF(ISERROR(MATCH(F1366,Код_КВР,0)),"",INDIRECT(ADDRESS(MATCH(F1366,Код_КВР,0)+1,2,,,"КВР")))</f>
        <v>Капитальные вложения в объекты недвижимого имущества муниципальной собственности</v>
      </c>
      <c r="B1366" s="88">
        <v>811</v>
      </c>
      <c r="C1366" s="8" t="s">
        <v>216</v>
      </c>
      <c r="D1366" s="8" t="s">
        <v>240</v>
      </c>
      <c r="E1366" s="88" t="s">
        <v>84</v>
      </c>
      <c r="F1366" s="88">
        <v>400</v>
      </c>
      <c r="G1366" s="94">
        <f t="shared" si="217"/>
        <v>51800</v>
      </c>
      <c r="H1366" s="94">
        <f t="shared" si="217"/>
        <v>0</v>
      </c>
      <c r="I1366" s="94">
        <f t="shared" si="208"/>
        <v>51800</v>
      </c>
      <c r="J1366" s="94">
        <f t="shared" si="217"/>
        <v>0</v>
      </c>
      <c r="K1366" s="79">
        <f t="shared" si="215"/>
        <v>51800</v>
      </c>
    </row>
    <row r="1367" spans="1:11" ht="12.75">
      <c r="A1367" s="41" t="str">
        <f ca="1">IF(ISERROR(MATCH(F1367,Код_КВР,0)),"",INDIRECT(ADDRESS(MATCH(F1367,Код_КВР,0)+1,2,,,"КВР")))</f>
        <v>Бюджетные инвестиции</v>
      </c>
      <c r="B1367" s="88">
        <v>811</v>
      </c>
      <c r="C1367" s="8" t="s">
        <v>216</v>
      </c>
      <c r="D1367" s="8" t="s">
        <v>240</v>
      </c>
      <c r="E1367" s="88" t="s">
        <v>84</v>
      </c>
      <c r="F1367" s="88">
        <v>410</v>
      </c>
      <c r="G1367" s="94">
        <f t="shared" si="217"/>
        <v>51800</v>
      </c>
      <c r="H1367" s="94">
        <f t="shared" si="217"/>
        <v>0</v>
      </c>
      <c r="I1367" s="94">
        <f t="shared" si="208"/>
        <v>51800</v>
      </c>
      <c r="J1367" s="94">
        <f t="shared" si="217"/>
        <v>0</v>
      </c>
      <c r="K1367" s="79">
        <f t="shared" si="215"/>
        <v>51800</v>
      </c>
    </row>
    <row r="1368" spans="1:11" ht="33">
      <c r="A1368" s="41" t="str">
        <f ca="1">IF(ISERROR(MATCH(F1368,Код_КВР,0)),"",INDIRECT(ADDRESS(MATCH(F1368,Код_КВР,0)+1,2,,,"КВР")))</f>
        <v>Бюджетные инвестиции в объекты капитального строительства муниципальной собственности</v>
      </c>
      <c r="B1368" s="88">
        <v>811</v>
      </c>
      <c r="C1368" s="8" t="s">
        <v>216</v>
      </c>
      <c r="D1368" s="8" t="s">
        <v>240</v>
      </c>
      <c r="E1368" s="88" t="s">
        <v>84</v>
      </c>
      <c r="F1368" s="88">
        <v>414</v>
      </c>
      <c r="G1368" s="94">
        <v>51800</v>
      </c>
      <c r="H1368" s="94"/>
      <c r="I1368" s="94">
        <f t="shared" si="208"/>
        <v>51800</v>
      </c>
      <c r="J1368" s="94"/>
      <c r="K1368" s="79">
        <f t="shared" si="215"/>
        <v>51800</v>
      </c>
    </row>
    <row r="1369" spans="1:11" ht="12.75">
      <c r="A1369" s="41" t="str">
        <f ca="1">IF(ISERROR(MATCH(E1369,Код_КЦСР,0)),"",INDIRECT(ADDRESS(MATCH(E1369,Код_КЦСР,0)+1,2,,,"КЦСР")))</f>
        <v>Строительство детского сада № 27 в 115 мкр.</v>
      </c>
      <c r="B1369" s="88">
        <v>811</v>
      </c>
      <c r="C1369" s="8" t="s">
        <v>216</v>
      </c>
      <c r="D1369" s="8" t="s">
        <v>240</v>
      </c>
      <c r="E1369" s="88" t="s">
        <v>85</v>
      </c>
      <c r="F1369" s="88"/>
      <c r="G1369" s="94">
        <f aca="true" t="shared" si="218" ref="G1369:J1371">G1370</f>
        <v>26800</v>
      </c>
      <c r="H1369" s="94">
        <f t="shared" si="218"/>
        <v>0</v>
      </c>
      <c r="I1369" s="94">
        <f t="shared" si="208"/>
        <v>26800</v>
      </c>
      <c r="J1369" s="94">
        <f t="shared" si="218"/>
        <v>0</v>
      </c>
      <c r="K1369" s="79">
        <f t="shared" si="215"/>
        <v>26800</v>
      </c>
    </row>
    <row r="1370" spans="1:11" ht="33">
      <c r="A1370" s="41" t="str">
        <f ca="1">IF(ISERROR(MATCH(F1370,Код_КВР,0)),"",INDIRECT(ADDRESS(MATCH(F1370,Код_КВР,0)+1,2,,,"КВР")))</f>
        <v>Капитальные вложения в объекты недвижимого имущества муниципальной собственности</v>
      </c>
      <c r="B1370" s="88">
        <v>811</v>
      </c>
      <c r="C1370" s="8" t="s">
        <v>216</v>
      </c>
      <c r="D1370" s="8" t="s">
        <v>240</v>
      </c>
      <c r="E1370" s="88" t="s">
        <v>85</v>
      </c>
      <c r="F1370" s="88">
        <v>400</v>
      </c>
      <c r="G1370" s="94">
        <f t="shared" si="218"/>
        <v>26800</v>
      </c>
      <c r="H1370" s="94">
        <f t="shared" si="218"/>
        <v>0</v>
      </c>
      <c r="I1370" s="94">
        <f aca="true" t="shared" si="219" ref="I1370:I1434">G1370+H1370</f>
        <v>26800</v>
      </c>
      <c r="J1370" s="94">
        <f t="shared" si="218"/>
        <v>0</v>
      </c>
      <c r="K1370" s="79">
        <f t="shared" si="215"/>
        <v>26800</v>
      </c>
    </row>
    <row r="1371" spans="1:11" ht="12.75">
      <c r="A1371" s="41" t="str">
        <f ca="1">IF(ISERROR(MATCH(F1371,Код_КВР,0)),"",INDIRECT(ADDRESS(MATCH(F1371,Код_КВР,0)+1,2,,,"КВР")))</f>
        <v>Бюджетные инвестиции</v>
      </c>
      <c r="B1371" s="88">
        <v>811</v>
      </c>
      <c r="C1371" s="8" t="s">
        <v>216</v>
      </c>
      <c r="D1371" s="8" t="s">
        <v>240</v>
      </c>
      <c r="E1371" s="88" t="s">
        <v>85</v>
      </c>
      <c r="F1371" s="88">
        <v>410</v>
      </c>
      <c r="G1371" s="94">
        <f t="shared" si="218"/>
        <v>26800</v>
      </c>
      <c r="H1371" s="94">
        <f t="shared" si="218"/>
        <v>0</v>
      </c>
      <c r="I1371" s="94">
        <f t="shared" si="219"/>
        <v>26800</v>
      </c>
      <c r="J1371" s="94">
        <f t="shared" si="218"/>
        <v>0</v>
      </c>
      <c r="K1371" s="79">
        <f t="shared" si="215"/>
        <v>26800</v>
      </c>
    </row>
    <row r="1372" spans="1:11" ht="33">
      <c r="A1372" s="41" t="str">
        <f ca="1">IF(ISERROR(MATCH(F1372,Код_КВР,0)),"",INDIRECT(ADDRESS(MATCH(F1372,Код_КВР,0)+1,2,,,"КВР")))</f>
        <v>Бюджетные инвестиции в объекты капитального строительства муниципальной собственности</v>
      </c>
      <c r="B1372" s="88">
        <v>811</v>
      </c>
      <c r="C1372" s="8" t="s">
        <v>216</v>
      </c>
      <c r="D1372" s="8" t="s">
        <v>240</v>
      </c>
      <c r="E1372" s="88" t="s">
        <v>85</v>
      </c>
      <c r="F1372" s="88">
        <v>414</v>
      </c>
      <c r="G1372" s="94">
        <v>26800</v>
      </c>
      <c r="H1372" s="94"/>
      <c r="I1372" s="94">
        <f t="shared" si="219"/>
        <v>26800</v>
      </c>
      <c r="J1372" s="94"/>
      <c r="K1372" s="79">
        <f t="shared" si="215"/>
        <v>26800</v>
      </c>
    </row>
    <row r="1373" spans="1:11" ht="12.75">
      <c r="A1373" s="41" t="str">
        <f ca="1">IF(ISERROR(MATCH(E1373,Код_КЦСР,0)),"",INDIRECT(ADDRESS(MATCH(E1373,Код_КЦСР,0)+1,2,,,"КЦСР")))</f>
        <v>Капитальный ремонт  объектов муниципальной собственности</v>
      </c>
      <c r="B1373" s="88">
        <v>811</v>
      </c>
      <c r="C1373" s="8" t="s">
        <v>216</v>
      </c>
      <c r="D1373" s="8" t="s">
        <v>240</v>
      </c>
      <c r="E1373" s="88" t="s">
        <v>87</v>
      </c>
      <c r="F1373" s="88"/>
      <c r="G1373" s="94">
        <f aca="true" t="shared" si="220" ref="G1373:J1375">G1374</f>
        <v>5751.3</v>
      </c>
      <c r="H1373" s="94">
        <f t="shared" si="220"/>
        <v>0</v>
      </c>
      <c r="I1373" s="94">
        <f t="shared" si="219"/>
        <v>5751.3</v>
      </c>
      <c r="J1373" s="94">
        <f t="shared" si="220"/>
        <v>0</v>
      </c>
      <c r="K1373" s="79">
        <f t="shared" si="215"/>
        <v>5751.3</v>
      </c>
    </row>
    <row r="1374" spans="1:11" ht="12.75">
      <c r="A1374" s="41" t="str">
        <f ca="1">IF(ISERROR(MATCH(F1374,Код_КВР,0)),"",INDIRECT(ADDRESS(MATCH(F1374,Код_КВР,0)+1,2,,,"КВР")))</f>
        <v>Закупка товаров, работ и услуг для муниципальных нужд</v>
      </c>
      <c r="B1374" s="88">
        <v>811</v>
      </c>
      <c r="C1374" s="8" t="s">
        <v>216</v>
      </c>
      <c r="D1374" s="8" t="s">
        <v>240</v>
      </c>
      <c r="E1374" s="88" t="s">
        <v>87</v>
      </c>
      <c r="F1374" s="88">
        <v>200</v>
      </c>
      <c r="G1374" s="94">
        <f t="shared" si="220"/>
        <v>5751.3</v>
      </c>
      <c r="H1374" s="94">
        <f t="shared" si="220"/>
        <v>0</v>
      </c>
      <c r="I1374" s="94">
        <f t="shared" si="219"/>
        <v>5751.3</v>
      </c>
      <c r="J1374" s="94">
        <f t="shared" si="220"/>
        <v>0</v>
      </c>
      <c r="K1374" s="79">
        <f t="shared" si="215"/>
        <v>5751.3</v>
      </c>
    </row>
    <row r="1375" spans="1:11" ht="33">
      <c r="A1375" s="41" t="str">
        <f ca="1">IF(ISERROR(MATCH(F1375,Код_КВР,0)),"",INDIRECT(ADDRESS(MATCH(F1375,Код_КВР,0)+1,2,,,"КВР")))</f>
        <v>Иные закупки товаров, работ и услуг для обеспечения муниципальных нужд</v>
      </c>
      <c r="B1375" s="88">
        <v>811</v>
      </c>
      <c r="C1375" s="8" t="s">
        <v>216</v>
      </c>
      <c r="D1375" s="8" t="s">
        <v>240</v>
      </c>
      <c r="E1375" s="88" t="s">
        <v>87</v>
      </c>
      <c r="F1375" s="88">
        <v>240</v>
      </c>
      <c r="G1375" s="94">
        <f t="shared" si="220"/>
        <v>5751.3</v>
      </c>
      <c r="H1375" s="94">
        <f t="shared" si="220"/>
        <v>0</v>
      </c>
      <c r="I1375" s="94">
        <f t="shared" si="219"/>
        <v>5751.3</v>
      </c>
      <c r="J1375" s="94">
        <f t="shared" si="220"/>
        <v>0</v>
      </c>
      <c r="K1375" s="79">
        <f t="shared" si="215"/>
        <v>5751.3</v>
      </c>
    </row>
    <row r="1376" spans="1:11" ht="33">
      <c r="A1376" s="41" t="str">
        <f ca="1">IF(ISERROR(MATCH(F1376,Код_КВР,0)),"",INDIRECT(ADDRESS(MATCH(F1376,Код_КВР,0)+1,2,,,"КВР")))</f>
        <v>Закупка товаров, работ, услуг в целях капитального ремонта муниципального имущества</v>
      </c>
      <c r="B1376" s="88">
        <v>811</v>
      </c>
      <c r="C1376" s="8" t="s">
        <v>216</v>
      </c>
      <c r="D1376" s="8" t="s">
        <v>240</v>
      </c>
      <c r="E1376" s="88" t="s">
        <v>87</v>
      </c>
      <c r="F1376" s="88">
        <v>243</v>
      </c>
      <c r="G1376" s="94">
        <v>5751.3</v>
      </c>
      <c r="H1376" s="94"/>
      <c r="I1376" s="94">
        <f t="shared" si="219"/>
        <v>5751.3</v>
      </c>
      <c r="J1376" s="94"/>
      <c r="K1376" s="79">
        <f t="shared" si="215"/>
        <v>5751.3</v>
      </c>
    </row>
    <row r="1377" spans="1:11" ht="12.75">
      <c r="A1377" s="41" t="str">
        <f ca="1">IF(ISERROR(MATCH(C1377,Код_Раздел,0)),"",INDIRECT(ADDRESS(MATCH(C1377,Код_Раздел,0)+1,2,,,"Раздел")))</f>
        <v>Физическая культура и спорт</v>
      </c>
      <c r="B1377" s="88">
        <v>811</v>
      </c>
      <c r="C1377" s="8" t="s">
        <v>245</v>
      </c>
      <c r="D1377" s="8"/>
      <c r="E1377" s="88"/>
      <c r="F1377" s="88"/>
      <c r="G1377" s="94">
        <f aca="true" t="shared" si="221" ref="G1377:J1383">G1378</f>
        <v>10000</v>
      </c>
      <c r="H1377" s="94">
        <f t="shared" si="221"/>
        <v>0</v>
      </c>
      <c r="I1377" s="94">
        <f t="shared" si="219"/>
        <v>10000</v>
      </c>
      <c r="J1377" s="94">
        <f t="shared" si="221"/>
        <v>2813.9</v>
      </c>
      <c r="K1377" s="79">
        <f t="shared" si="215"/>
        <v>12813.9</v>
      </c>
    </row>
    <row r="1378" spans="1:11" ht="12.75">
      <c r="A1378" s="10" t="s">
        <v>213</v>
      </c>
      <c r="B1378" s="88">
        <v>811</v>
      </c>
      <c r="C1378" s="8" t="s">
        <v>245</v>
      </c>
      <c r="D1378" s="8" t="s">
        <v>242</v>
      </c>
      <c r="E1378" s="88"/>
      <c r="F1378" s="88"/>
      <c r="G1378" s="94">
        <f t="shared" si="221"/>
        <v>10000</v>
      </c>
      <c r="H1378" s="94">
        <f t="shared" si="221"/>
        <v>0</v>
      </c>
      <c r="I1378" s="94">
        <f t="shared" si="219"/>
        <v>10000</v>
      </c>
      <c r="J1378" s="94">
        <f>J1379+J1385</f>
        <v>2813.9</v>
      </c>
      <c r="K1378" s="79">
        <f t="shared" si="215"/>
        <v>12813.9</v>
      </c>
    </row>
    <row r="1379" spans="1:11" ht="49.5">
      <c r="A1379" s="41" t="str">
        <f ca="1">IF(ISERROR(MATCH(E1379,Код_КЦСР,0)),"",INDIRECT(ADDRESS(MATCH(E1379,Код_КЦСР,0)+1,2,,,"КЦСР")))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379" s="88">
        <v>811</v>
      </c>
      <c r="C1379" s="8" t="s">
        <v>245</v>
      </c>
      <c r="D1379" s="8" t="s">
        <v>242</v>
      </c>
      <c r="E1379" s="88" t="s">
        <v>79</v>
      </c>
      <c r="F1379" s="88"/>
      <c r="G1379" s="94">
        <f t="shared" si="221"/>
        <v>10000</v>
      </c>
      <c r="H1379" s="94">
        <f t="shared" si="221"/>
        <v>0</v>
      </c>
      <c r="I1379" s="94">
        <f t="shared" si="219"/>
        <v>10000</v>
      </c>
      <c r="J1379" s="94">
        <f t="shared" si="221"/>
        <v>0</v>
      </c>
      <c r="K1379" s="79">
        <f t="shared" si="215"/>
        <v>10000</v>
      </c>
    </row>
    <row r="1380" spans="1:11" ht="33">
      <c r="A1380" s="41" t="str">
        <f ca="1">IF(ISERROR(MATCH(E1380,Код_КЦСР,0)),"",INDIRECT(ADDRESS(MATCH(E1380,Код_КЦСР,0)+1,2,,,"КЦСР")))</f>
        <v>Капитальное строительство и реконструкция объектов муниципальной собственности</v>
      </c>
      <c r="B1380" s="88">
        <v>811</v>
      </c>
      <c r="C1380" s="8" t="s">
        <v>245</v>
      </c>
      <c r="D1380" s="8" t="s">
        <v>242</v>
      </c>
      <c r="E1380" s="88" t="s">
        <v>81</v>
      </c>
      <c r="F1380" s="88"/>
      <c r="G1380" s="94">
        <f t="shared" si="221"/>
        <v>10000</v>
      </c>
      <c r="H1380" s="94">
        <f t="shared" si="221"/>
        <v>0</v>
      </c>
      <c r="I1380" s="94">
        <f t="shared" si="219"/>
        <v>10000</v>
      </c>
      <c r="J1380" s="94">
        <f t="shared" si="221"/>
        <v>0</v>
      </c>
      <c r="K1380" s="79">
        <f t="shared" si="215"/>
        <v>10000</v>
      </c>
    </row>
    <row r="1381" spans="1:11" ht="12.75">
      <c r="A1381" s="41" t="str">
        <f ca="1">IF(ISERROR(MATCH(E1381,Код_КЦСР,0)),"",INDIRECT(ADDRESS(MATCH(E1381,Код_КЦСР,0)+1,2,,,"КЦСР")))</f>
        <v>Строительство объектов сметной стоимостью до 100 млн. рублей</v>
      </c>
      <c r="B1381" s="88">
        <v>811</v>
      </c>
      <c r="C1381" s="8" t="s">
        <v>245</v>
      </c>
      <c r="D1381" s="8" t="s">
        <v>242</v>
      </c>
      <c r="E1381" s="88" t="s">
        <v>82</v>
      </c>
      <c r="F1381" s="88"/>
      <c r="G1381" s="94">
        <f t="shared" si="221"/>
        <v>10000</v>
      </c>
      <c r="H1381" s="94">
        <f t="shared" si="221"/>
        <v>0</v>
      </c>
      <c r="I1381" s="94">
        <f t="shared" si="219"/>
        <v>10000</v>
      </c>
      <c r="J1381" s="94">
        <f t="shared" si="221"/>
        <v>0</v>
      </c>
      <c r="K1381" s="79">
        <f t="shared" si="215"/>
        <v>10000</v>
      </c>
    </row>
    <row r="1382" spans="1:11" ht="33">
      <c r="A1382" s="41" t="str">
        <f ca="1">IF(ISERROR(MATCH(F1382,Код_КВР,0)),"",INDIRECT(ADDRESS(MATCH(F1382,Код_КВР,0)+1,2,,,"КВР")))</f>
        <v>Капитальные вложения в объекты недвижимого имущества муниципальной собственности</v>
      </c>
      <c r="B1382" s="88">
        <v>811</v>
      </c>
      <c r="C1382" s="8" t="s">
        <v>245</v>
      </c>
      <c r="D1382" s="8" t="s">
        <v>242</v>
      </c>
      <c r="E1382" s="88" t="s">
        <v>82</v>
      </c>
      <c r="F1382" s="88">
        <v>400</v>
      </c>
      <c r="G1382" s="94">
        <f t="shared" si="221"/>
        <v>10000</v>
      </c>
      <c r="H1382" s="94">
        <f t="shared" si="221"/>
        <v>0</v>
      </c>
      <c r="I1382" s="94">
        <f t="shared" si="219"/>
        <v>10000</v>
      </c>
      <c r="J1382" s="94">
        <f t="shared" si="221"/>
        <v>0</v>
      </c>
      <c r="K1382" s="79">
        <f t="shared" si="215"/>
        <v>10000</v>
      </c>
    </row>
    <row r="1383" spans="1:11" ht="12.75">
      <c r="A1383" s="41" t="str">
        <f ca="1">IF(ISERROR(MATCH(F1383,Код_КВР,0)),"",INDIRECT(ADDRESS(MATCH(F1383,Код_КВР,0)+1,2,,,"КВР")))</f>
        <v>Бюджетные инвестиции</v>
      </c>
      <c r="B1383" s="88">
        <v>811</v>
      </c>
      <c r="C1383" s="8" t="s">
        <v>245</v>
      </c>
      <c r="D1383" s="8" t="s">
        <v>242</v>
      </c>
      <c r="E1383" s="88" t="s">
        <v>82</v>
      </c>
      <c r="F1383" s="88">
        <v>410</v>
      </c>
      <c r="G1383" s="94">
        <f t="shared" si="221"/>
        <v>10000</v>
      </c>
      <c r="H1383" s="94">
        <f t="shared" si="221"/>
        <v>0</v>
      </c>
      <c r="I1383" s="94">
        <f t="shared" si="219"/>
        <v>10000</v>
      </c>
      <c r="J1383" s="94">
        <f t="shared" si="221"/>
        <v>0</v>
      </c>
      <c r="K1383" s="79">
        <f t="shared" si="215"/>
        <v>10000</v>
      </c>
    </row>
    <row r="1384" spans="1:11" ht="33">
      <c r="A1384" s="41" t="str">
        <f ca="1">IF(ISERROR(MATCH(F1384,Код_КВР,0)),"",INDIRECT(ADDRESS(MATCH(F1384,Код_КВР,0)+1,2,,,"КВР")))</f>
        <v>Бюджетные инвестиции в объекты капитального строительства муниципальной собственности</v>
      </c>
      <c r="B1384" s="88">
        <v>811</v>
      </c>
      <c r="C1384" s="8" t="s">
        <v>245</v>
      </c>
      <c r="D1384" s="8" t="s">
        <v>242</v>
      </c>
      <c r="E1384" s="88" t="s">
        <v>82</v>
      </c>
      <c r="F1384" s="88">
        <v>414</v>
      </c>
      <c r="G1384" s="94">
        <v>10000</v>
      </c>
      <c r="H1384" s="94"/>
      <c r="I1384" s="94">
        <f t="shared" si="219"/>
        <v>10000</v>
      </c>
      <c r="J1384" s="94"/>
      <c r="K1384" s="79">
        <f t="shared" si="215"/>
        <v>10000</v>
      </c>
    </row>
    <row r="1385" spans="1:11" ht="33">
      <c r="A1385" s="41" t="str">
        <f ca="1">IF(ISERROR(MATCH(E1385,Код_КЦСР,0)),"",INDIRECT(ADDRESS(MATCH(E1385,Код_КЦСР,0)+1,2,,,"КЦСР")))</f>
        <v>Непрограммные направления деятельности органов местного самоуправления</v>
      </c>
      <c r="B1385" s="88">
        <v>811</v>
      </c>
      <c r="C1385" s="8" t="s">
        <v>245</v>
      </c>
      <c r="D1385" s="8" t="s">
        <v>242</v>
      </c>
      <c r="E1385" s="88" t="s">
        <v>323</v>
      </c>
      <c r="F1385" s="88"/>
      <c r="G1385" s="94"/>
      <c r="H1385" s="94"/>
      <c r="I1385" s="94"/>
      <c r="J1385" s="94">
        <f>J1386</f>
        <v>2813.9</v>
      </c>
      <c r="K1385" s="79">
        <f t="shared" si="215"/>
        <v>2813.9</v>
      </c>
    </row>
    <row r="1386" spans="1:11" ht="12.75">
      <c r="A1386" s="41" t="str">
        <f ca="1">IF(ISERROR(MATCH(E1386,Код_КЦСР,0)),"",INDIRECT(ADDRESS(MATCH(E1386,Код_КЦСР,0)+1,2,,,"КЦСР")))</f>
        <v>Расходы, не включенные в муниципальные программы города Череповца</v>
      </c>
      <c r="B1386" s="88">
        <v>811</v>
      </c>
      <c r="C1386" s="8" t="s">
        <v>245</v>
      </c>
      <c r="D1386" s="8" t="s">
        <v>242</v>
      </c>
      <c r="E1386" s="88" t="s">
        <v>325</v>
      </c>
      <c r="F1386" s="88"/>
      <c r="G1386" s="94"/>
      <c r="H1386" s="94"/>
      <c r="I1386" s="94"/>
      <c r="J1386" s="94">
        <f>J1387</f>
        <v>2813.9</v>
      </c>
      <c r="K1386" s="79">
        <f t="shared" si="215"/>
        <v>2813.9</v>
      </c>
    </row>
    <row r="1387" spans="1:11" ht="12.75">
      <c r="A1387" s="41" t="str">
        <f ca="1">IF(ISERROR(MATCH(E1387,Код_КЦСР,0)),"",INDIRECT(ADDRESS(MATCH(E1387,Код_КЦСР,0)+1,2,,,"КЦСР")))</f>
        <v>Кредиторская задолженность, сложившаяся по итогам 2013 года</v>
      </c>
      <c r="B1387" s="88">
        <v>811</v>
      </c>
      <c r="C1387" s="8" t="s">
        <v>245</v>
      </c>
      <c r="D1387" s="8" t="s">
        <v>242</v>
      </c>
      <c r="E1387" s="88" t="s">
        <v>395</v>
      </c>
      <c r="F1387" s="88"/>
      <c r="G1387" s="94"/>
      <c r="H1387" s="94"/>
      <c r="I1387" s="94"/>
      <c r="J1387" s="94">
        <f>J1388</f>
        <v>2813.9</v>
      </c>
      <c r="K1387" s="79">
        <f t="shared" si="215"/>
        <v>2813.9</v>
      </c>
    </row>
    <row r="1388" spans="1:11" ht="33">
      <c r="A1388" s="41" t="str">
        <f ca="1">IF(ISERROR(MATCH(F1388,Код_КВР,0)),"",INDIRECT(ADDRESS(MATCH(F1388,Код_КВР,0)+1,2,,,"КВР")))</f>
        <v>Капитальные вложения в объекты недвижимого имущества муниципальной собственности</v>
      </c>
      <c r="B1388" s="88">
        <v>811</v>
      </c>
      <c r="C1388" s="8" t="s">
        <v>245</v>
      </c>
      <c r="D1388" s="8" t="s">
        <v>242</v>
      </c>
      <c r="E1388" s="88" t="s">
        <v>395</v>
      </c>
      <c r="F1388" s="88">
        <v>400</v>
      </c>
      <c r="G1388" s="94"/>
      <c r="H1388" s="94"/>
      <c r="I1388" s="94"/>
      <c r="J1388" s="94">
        <f>J1389</f>
        <v>2813.9</v>
      </c>
      <c r="K1388" s="79">
        <f t="shared" si="215"/>
        <v>2813.9</v>
      </c>
    </row>
    <row r="1389" spans="1:11" ht="12.75">
      <c r="A1389" s="41" t="str">
        <f ca="1">IF(ISERROR(MATCH(F1389,Код_КВР,0)),"",INDIRECT(ADDRESS(MATCH(F1389,Код_КВР,0)+1,2,,,"КВР")))</f>
        <v>Бюджетные инвестиции</v>
      </c>
      <c r="B1389" s="88">
        <v>811</v>
      </c>
      <c r="C1389" s="8" t="s">
        <v>245</v>
      </c>
      <c r="D1389" s="8" t="s">
        <v>242</v>
      </c>
      <c r="E1389" s="88" t="s">
        <v>395</v>
      </c>
      <c r="F1389" s="88">
        <v>410</v>
      </c>
      <c r="G1389" s="94"/>
      <c r="H1389" s="94"/>
      <c r="I1389" s="94"/>
      <c r="J1389" s="94">
        <f>J1390</f>
        <v>2813.9</v>
      </c>
      <c r="K1389" s="79">
        <f t="shared" si="215"/>
        <v>2813.9</v>
      </c>
    </row>
    <row r="1390" spans="1:11" ht="33">
      <c r="A1390" s="41" t="str">
        <f ca="1">IF(ISERROR(MATCH(F1390,Код_КВР,0)),"",INDIRECT(ADDRESS(MATCH(F1390,Код_КВР,0)+1,2,,,"КВР")))</f>
        <v>Бюджетные инвестиции в объекты капитального строительства муниципальной собственности</v>
      </c>
      <c r="B1390" s="88">
        <v>811</v>
      </c>
      <c r="C1390" s="8" t="s">
        <v>245</v>
      </c>
      <c r="D1390" s="8" t="s">
        <v>242</v>
      </c>
      <c r="E1390" s="88" t="s">
        <v>395</v>
      </c>
      <c r="F1390" s="88">
        <v>414</v>
      </c>
      <c r="G1390" s="94"/>
      <c r="H1390" s="94"/>
      <c r="I1390" s="94"/>
      <c r="J1390" s="94">
        <v>2813.9</v>
      </c>
      <c r="K1390" s="79">
        <f t="shared" si="215"/>
        <v>2813.9</v>
      </c>
    </row>
    <row r="1391" spans="1:11" ht="12.75">
      <c r="A1391" s="41" t="str">
        <f ca="1">IF(ISERROR(MATCH(B1391,Код_ППП,0)),"",INDIRECT(ADDRESS(MATCH(B1391,Код_ППП,0)+1,2,,,"ППП")))</f>
        <v xml:space="preserve"> КОНТРОЛЬНО-СЧЕТНАЯ ПАЛАТА ГОРОДА ЧЕРЕПОВЦА </v>
      </c>
      <c r="B1391" s="88">
        <v>812</v>
      </c>
      <c r="C1391" s="8"/>
      <c r="D1391" s="8"/>
      <c r="E1391" s="88"/>
      <c r="F1391" s="88"/>
      <c r="G1391" s="94"/>
      <c r="H1391" s="94"/>
      <c r="I1391" s="94"/>
      <c r="J1391" s="94">
        <f aca="true" t="shared" si="222" ref="J1391:J1396">J1392</f>
        <v>8199.9</v>
      </c>
      <c r="K1391" s="79">
        <f t="shared" si="215"/>
        <v>8199.9</v>
      </c>
    </row>
    <row r="1392" spans="1:11" ht="12.75">
      <c r="A1392" s="41" t="str">
        <f ca="1">IF(ISERROR(MATCH(C1392,Код_Раздел,0)),"",INDIRECT(ADDRESS(MATCH(C1392,Код_Раздел,0)+1,2,,,"Раздел")))</f>
        <v>Общегосударственные  вопросы</v>
      </c>
      <c r="B1392" s="88">
        <v>812</v>
      </c>
      <c r="C1392" s="8" t="s">
        <v>234</v>
      </c>
      <c r="D1392" s="8"/>
      <c r="E1392" s="88"/>
      <c r="F1392" s="88"/>
      <c r="G1392" s="94"/>
      <c r="H1392" s="94"/>
      <c r="I1392" s="94"/>
      <c r="J1392" s="94">
        <f t="shared" si="222"/>
        <v>8199.9</v>
      </c>
      <c r="K1392" s="79">
        <f t="shared" si="215"/>
        <v>8199.9</v>
      </c>
    </row>
    <row r="1393" spans="1:11" ht="33">
      <c r="A1393" s="10" t="s">
        <v>186</v>
      </c>
      <c r="B1393" s="88">
        <v>812</v>
      </c>
      <c r="C1393" s="8" t="s">
        <v>234</v>
      </c>
      <c r="D1393" s="8" t="s">
        <v>238</v>
      </c>
      <c r="E1393" s="88"/>
      <c r="F1393" s="88"/>
      <c r="G1393" s="94"/>
      <c r="H1393" s="94"/>
      <c r="I1393" s="94"/>
      <c r="J1393" s="94">
        <f t="shared" si="222"/>
        <v>8199.9</v>
      </c>
      <c r="K1393" s="79">
        <f t="shared" si="215"/>
        <v>8199.9</v>
      </c>
    </row>
    <row r="1394" spans="1:11" ht="33">
      <c r="A1394" s="41" t="str">
        <f ca="1">IF(ISERROR(MATCH(E1394,Код_КЦСР,0)),"",INDIRECT(ADDRESS(MATCH(E1394,Код_КЦСР,0)+1,2,,,"КЦСР")))</f>
        <v>Непрограммные направления деятельности органов местного самоуправления</v>
      </c>
      <c r="B1394" s="88">
        <v>812</v>
      </c>
      <c r="C1394" s="8" t="s">
        <v>234</v>
      </c>
      <c r="D1394" s="8" t="s">
        <v>238</v>
      </c>
      <c r="E1394" s="88" t="s">
        <v>323</v>
      </c>
      <c r="F1394" s="88"/>
      <c r="G1394" s="94"/>
      <c r="H1394" s="94"/>
      <c r="I1394" s="94"/>
      <c r="J1394" s="94">
        <f t="shared" si="222"/>
        <v>8199.9</v>
      </c>
      <c r="K1394" s="79">
        <f t="shared" si="215"/>
        <v>8199.9</v>
      </c>
    </row>
    <row r="1395" spans="1:11" ht="12.75">
      <c r="A1395" s="41" t="str">
        <f ca="1">IF(ISERROR(MATCH(E1395,Код_КЦСР,0)),"",INDIRECT(ADDRESS(MATCH(E1395,Код_КЦСР,0)+1,2,,,"КЦСР")))</f>
        <v>Расходы, не включенные в муниципальные программы города Череповца</v>
      </c>
      <c r="B1395" s="88">
        <v>812</v>
      </c>
      <c r="C1395" s="8" t="s">
        <v>234</v>
      </c>
      <c r="D1395" s="8" t="s">
        <v>238</v>
      </c>
      <c r="E1395" s="88" t="s">
        <v>325</v>
      </c>
      <c r="F1395" s="88"/>
      <c r="G1395" s="94"/>
      <c r="H1395" s="94"/>
      <c r="I1395" s="94"/>
      <c r="J1395" s="94">
        <f t="shared" si="222"/>
        <v>8199.9</v>
      </c>
      <c r="K1395" s="79">
        <f t="shared" si="215"/>
        <v>8199.9</v>
      </c>
    </row>
    <row r="1396" spans="1:11" ht="33">
      <c r="A1396" s="41" t="str">
        <f ca="1">IF(ISERROR(MATCH(E1396,Код_КЦСР,0)),"",INDIRECT(ADDRESS(MATCH(E1396,Код_КЦСР,0)+1,2,,,"КЦСР")))</f>
        <v>Руководство и управление в сфере установленных функций органов местного самоуправления</v>
      </c>
      <c r="B1396" s="88">
        <v>812</v>
      </c>
      <c r="C1396" s="8" t="s">
        <v>234</v>
      </c>
      <c r="D1396" s="8" t="s">
        <v>238</v>
      </c>
      <c r="E1396" s="88" t="s">
        <v>327</v>
      </c>
      <c r="F1396" s="88"/>
      <c r="G1396" s="94"/>
      <c r="H1396" s="94"/>
      <c r="I1396" s="94"/>
      <c r="J1396" s="94">
        <f t="shared" si="222"/>
        <v>8199.9</v>
      </c>
      <c r="K1396" s="79">
        <f t="shared" si="215"/>
        <v>8199.9</v>
      </c>
    </row>
    <row r="1397" spans="1:11" ht="12.75">
      <c r="A1397" s="41" t="str">
        <f ca="1">IF(ISERROR(MATCH(E1397,Код_КЦСР,0)),"",INDIRECT(ADDRESS(MATCH(E1397,Код_КЦСР,0)+1,2,,,"КЦСР")))</f>
        <v>Центральный аппарат</v>
      </c>
      <c r="B1397" s="88">
        <v>812</v>
      </c>
      <c r="C1397" s="8" t="s">
        <v>234</v>
      </c>
      <c r="D1397" s="8" t="s">
        <v>238</v>
      </c>
      <c r="E1397" s="88" t="s">
        <v>330</v>
      </c>
      <c r="F1397" s="88"/>
      <c r="G1397" s="94"/>
      <c r="H1397" s="94"/>
      <c r="I1397" s="94"/>
      <c r="J1397" s="94">
        <f>J1398+J1401+J1403</f>
        <v>8199.9</v>
      </c>
      <c r="K1397" s="79">
        <f t="shared" si="215"/>
        <v>8199.9</v>
      </c>
    </row>
    <row r="1398" spans="1:11" ht="33">
      <c r="A1398" s="41" t="str">
        <f aca="true" t="shared" si="223" ref="A1398:A1404">IF(ISERROR(MATCH(F1398,Код_КВР,0)),"",INDIRECT(ADDRESS(MATCH(F1398,Код_КВР,0)+1,2,,,"КВР")))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98" s="88">
        <v>812</v>
      </c>
      <c r="C1398" s="8" t="s">
        <v>234</v>
      </c>
      <c r="D1398" s="8" t="s">
        <v>238</v>
      </c>
      <c r="E1398" s="88" t="s">
        <v>330</v>
      </c>
      <c r="F1398" s="88">
        <v>100</v>
      </c>
      <c r="G1398" s="94"/>
      <c r="H1398" s="94"/>
      <c r="I1398" s="94"/>
      <c r="J1398" s="94">
        <f>J1399</f>
        <v>8130.3</v>
      </c>
      <c r="K1398" s="79">
        <f t="shared" si="215"/>
        <v>8130.3</v>
      </c>
    </row>
    <row r="1399" spans="1:11" ht="12.75">
      <c r="A1399" s="41" t="str">
        <f ca="1" t="shared" si="223"/>
        <v>Расходы на выплаты персоналу муниципальных органов</v>
      </c>
      <c r="B1399" s="88">
        <v>812</v>
      </c>
      <c r="C1399" s="8" t="s">
        <v>234</v>
      </c>
      <c r="D1399" s="8" t="s">
        <v>238</v>
      </c>
      <c r="E1399" s="88" t="s">
        <v>330</v>
      </c>
      <c r="F1399" s="88">
        <v>120</v>
      </c>
      <c r="G1399" s="94"/>
      <c r="H1399" s="94"/>
      <c r="I1399" s="94"/>
      <c r="J1399" s="94">
        <v>8130.3</v>
      </c>
      <c r="K1399" s="79">
        <f t="shared" si="215"/>
        <v>8130.3</v>
      </c>
    </row>
    <row r="1400" spans="1:11" ht="12.75">
      <c r="A1400" s="41" t="str">
        <f ca="1" t="shared" si="223"/>
        <v>Закупка товаров, работ и услуг для муниципальных нужд</v>
      </c>
      <c r="B1400" s="88">
        <v>812</v>
      </c>
      <c r="C1400" s="8" t="s">
        <v>234</v>
      </c>
      <c r="D1400" s="8" t="s">
        <v>238</v>
      </c>
      <c r="E1400" s="88" t="s">
        <v>330</v>
      </c>
      <c r="F1400" s="88">
        <v>200</v>
      </c>
      <c r="G1400" s="94"/>
      <c r="H1400" s="94"/>
      <c r="I1400" s="94"/>
      <c r="J1400" s="94">
        <f>J1401</f>
        <v>66.6</v>
      </c>
      <c r="K1400" s="79">
        <f t="shared" si="215"/>
        <v>66.6</v>
      </c>
    </row>
    <row r="1401" spans="1:11" ht="33">
      <c r="A1401" s="41" t="str">
        <f ca="1" t="shared" si="223"/>
        <v>Иные закупки товаров, работ и услуг для обеспечения муниципальных нужд</v>
      </c>
      <c r="B1401" s="88">
        <v>812</v>
      </c>
      <c r="C1401" s="8" t="s">
        <v>234</v>
      </c>
      <c r="D1401" s="8" t="s">
        <v>238</v>
      </c>
      <c r="E1401" s="88" t="s">
        <v>330</v>
      </c>
      <c r="F1401" s="88">
        <v>240</v>
      </c>
      <c r="G1401" s="94"/>
      <c r="H1401" s="94"/>
      <c r="I1401" s="94"/>
      <c r="J1401" s="94">
        <f>J1402</f>
        <v>66.6</v>
      </c>
      <c r="K1401" s="79">
        <f t="shared" si="215"/>
        <v>66.6</v>
      </c>
    </row>
    <row r="1402" spans="1:11" ht="33">
      <c r="A1402" s="41" t="str">
        <f ca="1" t="shared" si="223"/>
        <v xml:space="preserve">Прочая закупка товаров, работ и услуг для обеспечения муниципальных нужд         </v>
      </c>
      <c r="B1402" s="88">
        <v>812</v>
      </c>
      <c r="C1402" s="8" t="s">
        <v>234</v>
      </c>
      <c r="D1402" s="8" t="s">
        <v>238</v>
      </c>
      <c r="E1402" s="88" t="s">
        <v>330</v>
      </c>
      <c r="F1402" s="88">
        <v>244</v>
      </c>
      <c r="G1402" s="94"/>
      <c r="H1402" s="94"/>
      <c r="I1402" s="94"/>
      <c r="J1402" s="94">
        <v>66.6</v>
      </c>
      <c r="K1402" s="79">
        <f t="shared" si="215"/>
        <v>66.6</v>
      </c>
    </row>
    <row r="1403" spans="1:11" ht="12.75">
      <c r="A1403" s="41" t="str">
        <f ca="1" t="shared" si="223"/>
        <v>Иные бюджетные ассигнования</v>
      </c>
      <c r="B1403" s="88">
        <v>812</v>
      </c>
      <c r="C1403" s="8" t="s">
        <v>234</v>
      </c>
      <c r="D1403" s="8" t="s">
        <v>238</v>
      </c>
      <c r="E1403" s="88" t="s">
        <v>330</v>
      </c>
      <c r="F1403" s="88">
        <v>800</v>
      </c>
      <c r="G1403" s="94"/>
      <c r="H1403" s="94"/>
      <c r="I1403" s="94"/>
      <c r="J1403" s="94">
        <f>J1404</f>
        <v>3</v>
      </c>
      <c r="K1403" s="79">
        <f t="shared" si="215"/>
        <v>3</v>
      </c>
    </row>
    <row r="1404" spans="1:11" ht="12.75">
      <c r="A1404" s="41" t="str">
        <f ca="1" t="shared" si="223"/>
        <v>Уплата налогов, сборов и иных платежей</v>
      </c>
      <c r="B1404" s="88">
        <v>812</v>
      </c>
      <c r="C1404" s="8" t="s">
        <v>234</v>
      </c>
      <c r="D1404" s="8" t="s">
        <v>238</v>
      </c>
      <c r="E1404" s="88" t="s">
        <v>330</v>
      </c>
      <c r="F1404" s="88">
        <v>850</v>
      </c>
      <c r="G1404" s="94"/>
      <c r="H1404" s="94"/>
      <c r="I1404" s="94"/>
      <c r="J1404" s="94">
        <f>J1405</f>
        <v>3</v>
      </c>
      <c r="K1404" s="79">
        <f t="shared" si="215"/>
        <v>3</v>
      </c>
    </row>
    <row r="1405" spans="1:11" ht="12.75">
      <c r="A1405" s="41" t="str">
        <f ca="1">IF(ISERROR(MATCH(F1405,Код_КВР,0)),"",INDIRECT(ADDRESS(MATCH(F1405,Код_КВР,0)+1,2,,,"КВР")))</f>
        <v>Уплата прочих налогов, сборов и иных платежей</v>
      </c>
      <c r="B1405" s="88">
        <v>812</v>
      </c>
      <c r="C1405" s="8" t="s">
        <v>234</v>
      </c>
      <c r="D1405" s="8" t="s">
        <v>238</v>
      </c>
      <c r="E1405" s="88" t="s">
        <v>330</v>
      </c>
      <c r="F1405" s="88">
        <v>852</v>
      </c>
      <c r="G1405" s="94"/>
      <c r="H1405" s="94"/>
      <c r="I1405" s="94"/>
      <c r="J1405" s="94">
        <v>3</v>
      </c>
      <c r="K1405" s="79">
        <f t="shared" si="215"/>
        <v>3</v>
      </c>
    </row>
    <row r="1406" spans="1:11" ht="33">
      <c r="A1406" s="41" t="str">
        <f ca="1">IF(ISERROR(MATCH(B1406,Код_ППП,0)),"",INDIRECT(ADDRESS(MATCH(B1406,Код_ППП,0)+1,2,,,"ППП")))</f>
        <v>КОМИТЕТ ПО КОНТРОЛЮ В СФЕРЕ БЛАГОУСТРОЙСТВА И ОХРАНЫ ОКРУЖАЮЩЕЙ СРЕДЫ ГОРОДА</v>
      </c>
      <c r="B1406" s="88">
        <v>840</v>
      </c>
      <c r="C1406" s="8"/>
      <c r="D1406" s="8"/>
      <c r="E1406" s="88"/>
      <c r="F1406" s="88"/>
      <c r="G1406" s="94">
        <f>G1407</f>
        <v>17671.6</v>
      </c>
      <c r="H1406" s="94">
        <f>H1407</f>
        <v>0</v>
      </c>
      <c r="I1406" s="94">
        <f t="shared" si="219"/>
        <v>17671.6</v>
      </c>
      <c r="J1406" s="94">
        <f>J1407</f>
        <v>0</v>
      </c>
      <c r="K1406" s="79">
        <f aca="true" t="shared" si="224" ref="K1406:K1435">I1406+J1406</f>
        <v>17671.6</v>
      </c>
    </row>
    <row r="1407" spans="1:11" ht="12.75">
      <c r="A1407" s="41" t="str">
        <f ca="1">IF(ISERROR(MATCH(C1407,Код_Раздел,0)),"",INDIRECT(ADDRESS(MATCH(C1407,Код_Раздел,0)+1,2,,,"Раздел")))</f>
        <v>Охрана окружающей среды</v>
      </c>
      <c r="B1407" s="88">
        <v>840</v>
      </c>
      <c r="C1407" s="8" t="s">
        <v>238</v>
      </c>
      <c r="D1407" s="8"/>
      <c r="E1407" s="88"/>
      <c r="F1407" s="88"/>
      <c r="G1407" s="94">
        <f>G1408+G1417</f>
        <v>17671.6</v>
      </c>
      <c r="H1407" s="94">
        <f>H1408+H1417</f>
        <v>0</v>
      </c>
      <c r="I1407" s="94">
        <f t="shared" si="219"/>
        <v>17671.6</v>
      </c>
      <c r="J1407" s="94">
        <f>J1408+J1417</f>
        <v>0</v>
      </c>
      <c r="K1407" s="79">
        <f t="shared" si="224"/>
        <v>17671.6</v>
      </c>
    </row>
    <row r="1408" spans="1:11" ht="12.75">
      <c r="A1408" s="21" t="s">
        <v>181</v>
      </c>
      <c r="B1408" s="88">
        <v>840</v>
      </c>
      <c r="C1408" s="8" t="s">
        <v>238</v>
      </c>
      <c r="D1408" s="8" t="s">
        <v>236</v>
      </c>
      <c r="E1408" s="88"/>
      <c r="F1408" s="88"/>
      <c r="G1408" s="94">
        <f aca="true" t="shared" si="225" ref="G1408:J1410">G1409</f>
        <v>1703.5</v>
      </c>
      <c r="H1408" s="94">
        <f t="shared" si="225"/>
        <v>0</v>
      </c>
      <c r="I1408" s="94">
        <f t="shared" si="219"/>
        <v>1703.5</v>
      </c>
      <c r="J1408" s="94">
        <f t="shared" si="225"/>
        <v>0</v>
      </c>
      <c r="K1408" s="79">
        <f t="shared" si="224"/>
        <v>1703.5</v>
      </c>
    </row>
    <row r="1409" spans="1:11" ht="33">
      <c r="A1409" s="41" t="str">
        <f ca="1">IF(ISERROR(MATCH(E1409,Код_КЦСР,0)),"",INDIRECT(ADDRESS(MATCH(E1409,Код_КЦСР,0)+1,2,,,"КЦСР")))</f>
        <v>Непрограммные направления деятельности органов местного самоуправления</v>
      </c>
      <c r="B1409" s="88">
        <v>840</v>
      </c>
      <c r="C1409" s="8" t="s">
        <v>238</v>
      </c>
      <c r="D1409" s="8" t="s">
        <v>236</v>
      </c>
      <c r="E1409" s="88" t="s">
        <v>323</v>
      </c>
      <c r="F1409" s="88"/>
      <c r="G1409" s="94">
        <f t="shared" si="225"/>
        <v>1703.5</v>
      </c>
      <c r="H1409" s="94">
        <f t="shared" si="225"/>
        <v>0</v>
      </c>
      <c r="I1409" s="94">
        <f t="shared" si="219"/>
        <v>1703.5</v>
      </c>
      <c r="J1409" s="94">
        <f t="shared" si="225"/>
        <v>0</v>
      </c>
      <c r="K1409" s="79">
        <f t="shared" si="224"/>
        <v>1703.5</v>
      </c>
    </row>
    <row r="1410" spans="1:11" ht="12.75">
      <c r="A1410" s="41" t="str">
        <f ca="1">IF(ISERROR(MATCH(E1410,Код_КЦСР,0)),"",INDIRECT(ADDRESS(MATCH(E1410,Код_КЦСР,0)+1,2,,,"КЦСР")))</f>
        <v>Расходы, не включенные в муниципальные программы города Череповца</v>
      </c>
      <c r="B1410" s="88">
        <v>840</v>
      </c>
      <c r="C1410" s="8" t="s">
        <v>238</v>
      </c>
      <c r="D1410" s="8" t="s">
        <v>236</v>
      </c>
      <c r="E1410" s="88" t="s">
        <v>325</v>
      </c>
      <c r="F1410" s="88"/>
      <c r="G1410" s="94">
        <f t="shared" si="225"/>
        <v>1703.5</v>
      </c>
      <c r="H1410" s="94">
        <f t="shared" si="225"/>
        <v>0</v>
      </c>
      <c r="I1410" s="94">
        <f t="shared" si="219"/>
        <v>1703.5</v>
      </c>
      <c r="J1410" s="94">
        <f t="shared" si="225"/>
        <v>0</v>
      </c>
      <c r="K1410" s="79">
        <f t="shared" si="224"/>
        <v>1703.5</v>
      </c>
    </row>
    <row r="1411" spans="1:11" ht="82.5">
      <c r="A1411" s="41" t="str">
        <f ca="1">IF(ISERROR(MATCH(E1411,Код_КЦСР,0)),"",INDIRECT(ADDRESS(MATCH(E1411,Код_КЦСР,0)+1,2,,,"КЦСР")))</f>
        <v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v>
      </c>
      <c r="B1411" s="88">
        <v>840</v>
      </c>
      <c r="C1411" s="8" t="s">
        <v>238</v>
      </c>
      <c r="D1411" s="8" t="s">
        <v>236</v>
      </c>
      <c r="E1411" s="88" t="s">
        <v>431</v>
      </c>
      <c r="F1411" s="88"/>
      <c r="G1411" s="94">
        <f>G1412+G1414</f>
        <v>1703.5</v>
      </c>
      <c r="H1411" s="94">
        <f>H1412+H1414</f>
        <v>0</v>
      </c>
      <c r="I1411" s="94">
        <f t="shared" si="219"/>
        <v>1703.5</v>
      </c>
      <c r="J1411" s="94">
        <f>J1412+J1414</f>
        <v>0</v>
      </c>
      <c r="K1411" s="79">
        <f t="shared" si="224"/>
        <v>1703.5</v>
      </c>
    </row>
    <row r="1412" spans="1:11" ht="33">
      <c r="A1412" s="41" t="str">
        <f ca="1">IF(ISERROR(MATCH(F1412,Код_КВР,0)),"",INDIRECT(ADDRESS(MATCH(F1412,Код_КВР,0)+1,2,,,"КВР")))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12" s="88">
        <v>840</v>
      </c>
      <c r="C1412" s="8" t="s">
        <v>238</v>
      </c>
      <c r="D1412" s="8" t="s">
        <v>236</v>
      </c>
      <c r="E1412" s="88" t="s">
        <v>431</v>
      </c>
      <c r="F1412" s="88">
        <v>100</v>
      </c>
      <c r="G1412" s="94">
        <f>G1413</f>
        <v>1653.5</v>
      </c>
      <c r="H1412" s="94">
        <f>H1413</f>
        <v>0</v>
      </c>
      <c r="I1412" s="94">
        <f t="shared" si="219"/>
        <v>1653.5</v>
      </c>
      <c r="J1412" s="94">
        <f>J1413</f>
        <v>0</v>
      </c>
      <c r="K1412" s="79">
        <f t="shared" si="224"/>
        <v>1653.5</v>
      </c>
    </row>
    <row r="1413" spans="1:11" ht="12.75">
      <c r="A1413" s="41" t="str">
        <f ca="1">IF(ISERROR(MATCH(F1413,Код_КВР,0)),"",INDIRECT(ADDRESS(MATCH(F1413,Код_КВР,0)+1,2,,,"КВР")))</f>
        <v>Расходы на выплаты персоналу муниципальных органов</v>
      </c>
      <c r="B1413" s="88">
        <v>840</v>
      </c>
      <c r="C1413" s="8" t="s">
        <v>238</v>
      </c>
      <c r="D1413" s="8" t="s">
        <v>236</v>
      </c>
      <c r="E1413" s="88" t="s">
        <v>431</v>
      </c>
      <c r="F1413" s="88">
        <v>120</v>
      </c>
      <c r="G1413" s="94">
        <v>1653.5</v>
      </c>
      <c r="H1413" s="94"/>
      <c r="I1413" s="94">
        <f t="shared" si="219"/>
        <v>1653.5</v>
      </c>
      <c r="J1413" s="94"/>
      <c r="K1413" s="79">
        <f t="shared" si="224"/>
        <v>1653.5</v>
      </c>
    </row>
    <row r="1414" spans="1:11" ht="12.75">
      <c r="A1414" s="41" t="str">
        <f ca="1">IF(ISERROR(MATCH(F1414,Код_КВР,0)),"",INDIRECT(ADDRESS(MATCH(F1414,Код_КВР,0)+1,2,,,"КВР")))</f>
        <v>Закупка товаров, работ и услуг для муниципальных нужд</v>
      </c>
      <c r="B1414" s="88">
        <v>840</v>
      </c>
      <c r="C1414" s="8" t="s">
        <v>238</v>
      </c>
      <c r="D1414" s="8" t="s">
        <v>236</v>
      </c>
      <c r="E1414" s="88" t="s">
        <v>431</v>
      </c>
      <c r="F1414" s="88">
        <v>200</v>
      </c>
      <c r="G1414" s="94">
        <f>G1415</f>
        <v>50</v>
      </c>
      <c r="H1414" s="94">
        <f>H1415</f>
        <v>0</v>
      </c>
      <c r="I1414" s="94">
        <f t="shared" si="219"/>
        <v>50</v>
      </c>
      <c r="J1414" s="94">
        <f>J1415</f>
        <v>0</v>
      </c>
      <c r="K1414" s="79">
        <f t="shared" si="224"/>
        <v>50</v>
      </c>
    </row>
    <row r="1415" spans="1:11" ht="33">
      <c r="A1415" s="41" t="str">
        <f ca="1">IF(ISERROR(MATCH(F1415,Код_КВР,0)),"",INDIRECT(ADDRESS(MATCH(F1415,Код_КВР,0)+1,2,,,"КВР")))</f>
        <v>Иные закупки товаров, работ и услуг для обеспечения муниципальных нужд</v>
      </c>
      <c r="B1415" s="88">
        <v>840</v>
      </c>
      <c r="C1415" s="8" t="s">
        <v>238</v>
      </c>
      <c r="D1415" s="8" t="s">
        <v>236</v>
      </c>
      <c r="E1415" s="88" t="s">
        <v>431</v>
      </c>
      <c r="F1415" s="88">
        <v>240</v>
      </c>
      <c r="G1415" s="94">
        <f>G1416</f>
        <v>50</v>
      </c>
      <c r="H1415" s="94">
        <f>H1416</f>
        <v>0</v>
      </c>
      <c r="I1415" s="94">
        <f t="shared" si="219"/>
        <v>50</v>
      </c>
      <c r="J1415" s="94">
        <f>J1416</f>
        <v>0</v>
      </c>
      <c r="K1415" s="79">
        <f t="shared" si="224"/>
        <v>50</v>
      </c>
    </row>
    <row r="1416" spans="1:11" ht="33">
      <c r="A1416" s="41" t="str">
        <f ca="1">IF(ISERROR(MATCH(F1416,Код_КВР,0)),"",INDIRECT(ADDRESS(MATCH(F1416,Код_КВР,0)+1,2,,,"КВР")))</f>
        <v xml:space="preserve">Прочая закупка товаров, работ и услуг для обеспечения муниципальных нужд         </v>
      </c>
      <c r="B1416" s="88">
        <v>840</v>
      </c>
      <c r="C1416" s="8" t="s">
        <v>238</v>
      </c>
      <c r="D1416" s="8" t="s">
        <v>236</v>
      </c>
      <c r="E1416" s="88" t="s">
        <v>431</v>
      </c>
      <c r="F1416" s="88">
        <v>244</v>
      </c>
      <c r="G1416" s="94">
        <v>50</v>
      </c>
      <c r="H1416" s="94"/>
      <c r="I1416" s="94">
        <f t="shared" si="219"/>
        <v>50</v>
      </c>
      <c r="J1416" s="94"/>
      <c r="K1416" s="79">
        <f t="shared" si="224"/>
        <v>50</v>
      </c>
    </row>
    <row r="1417" spans="1:11" ht="12.75">
      <c r="A1417" s="10" t="s">
        <v>276</v>
      </c>
      <c r="B1417" s="88">
        <v>840</v>
      </c>
      <c r="C1417" s="8" t="s">
        <v>238</v>
      </c>
      <c r="D1417" s="8" t="s">
        <v>242</v>
      </c>
      <c r="E1417" s="88"/>
      <c r="F1417" s="88"/>
      <c r="G1417" s="94">
        <f>G1418+G1423</f>
        <v>15968.1</v>
      </c>
      <c r="H1417" s="94">
        <f>H1418+H1423</f>
        <v>0</v>
      </c>
      <c r="I1417" s="94">
        <f t="shared" si="219"/>
        <v>15968.1</v>
      </c>
      <c r="J1417" s="94">
        <f>J1418+J1423</f>
        <v>0</v>
      </c>
      <c r="K1417" s="79">
        <f t="shared" si="224"/>
        <v>15968.1</v>
      </c>
    </row>
    <row r="1418" spans="1:11" ht="33">
      <c r="A1418" s="41" t="str">
        <f ca="1">IF(ISERROR(MATCH(E1418,Код_КЦСР,0)),"",INDIRECT(ADDRESS(MATCH(E1418,Код_КЦСР,0)+1,2,,,"КЦСР")))</f>
        <v>Муниципальная программа «Охрана окружающей среды» на 2013-2022 годы</v>
      </c>
      <c r="B1418" s="88">
        <v>840</v>
      </c>
      <c r="C1418" s="8" t="s">
        <v>238</v>
      </c>
      <c r="D1418" s="8" t="s">
        <v>242</v>
      </c>
      <c r="E1418" s="88" t="s">
        <v>570</v>
      </c>
      <c r="F1418" s="88"/>
      <c r="G1418" s="94">
        <f aca="true" t="shared" si="226" ref="G1418:J1421">G1419</f>
        <v>4795</v>
      </c>
      <c r="H1418" s="94">
        <f t="shared" si="226"/>
        <v>0</v>
      </c>
      <c r="I1418" s="94">
        <f t="shared" si="219"/>
        <v>4795</v>
      </c>
      <c r="J1418" s="94">
        <f t="shared" si="226"/>
        <v>0</v>
      </c>
      <c r="K1418" s="79">
        <f t="shared" si="224"/>
        <v>4795</v>
      </c>
    </row>
    <row r="1419" spans="1:11" ht="33">
      <c r="A1419" s="41" t="str">
        <f ca="1">IF(ISERROR(MATCH(E1419,Код_КЦСР,0)),"",INDIRECT(ADDRESS(MATCH(E1419,Код_КЦСР,0)+1,2,,,"КЦСР")))</f>
        <v>Сбор и анализ информации о факторах окружающей среды и оценка их влияния на здоровье населения</v>
      </c>
      <c r="B1419" s="88">
        <v>840</v>
      </c>
      <c r="C1419" s="8" t="s">
        <v>238</v>
      </c>
      <c r="D1419" s="8" t="s">
        <v>242</v>
      </c>
      <c r="E1419" s="88" t="s">
        <v>572</v>
      </c>
      <c r="F1419" s="88"/>
      <c r="G1419" s="94">
        <f t="shared" si="226"/>
        <v>4795</v>
      </c>
      <c r="H1419" s="94">
        <f t="shared" si="226"/>
        <v>0</v>
      </c>
      <c r="I1419" s="94">
        <f t="shared" si="219"/>
        <v>4795</v>
      </c>
      <c r="J1419" s="94">
        <f t="shared" si="226"/>
        <v>0</v>
      </c>
      <c r="K1419" s="79">
        <f t="shared" si="224"/>
        <v>4795</v>
      </c>
    </row>
    <row r="1420" spans="1:11" ht="12.75">
      <c r="A1420" s="41" t="str">
        <f ca="1">IF(ISERROR(MATCH(F1420,Код_КВР,0)),"",INDIRECT(ADDRESS(MATCH(F1420,Код_КВР,0)+1,2,,,"КВР")))</f>
        <v>Закупка товаров, работ и услуг для муниципальных нужд</v>
      </c>
      <c r="B1420" s="88">
        <v>840</v>
      </c>
      <c r="C1420" s="8" t="s">
        <v>238</v>
      </c>
      <c r="D1420" s="8" t="s">
        <v>242</v>
      </c>
      <c r="E1420" s="88" t="s">
        <v>572</v>
      </c>
      <c r="F1420" s="88">
        <v>200</v>
      </c>
      <c r="G1420" s="94">
        <f t="shared" si="226"/>
        <v>4795</v>
      </c>
      <c r="H1420" s="94">
        <f t="shared" si="226"/>
        <v>0</v>
      </c>
      <c r="I1420" s="94">
        <f t="shared" si="219"/>
        <v>4795</v>
      </c>
      <c r="J1420" s="94">
        <f t="shared" si="226"/>
        <v>0</v>
      </c>
      <c r="K1420" s="79">
        <f t="shared" si="224"/>
        <v>4795</v>
      </c>
    </row>
    <row r="1421" spans="1:11" ht="33">
      <c r="A1421" s="41" t="str">
        <f ca="1">IF(ISERROR(MATCH(F1421,Код_КВР,0)),"",INDIRECT(ADDRESS(MATCH(F1421,Код_КВР,0)+1,2,,,"КВР")))</f>
        <v>Иные закупки товаров, работ и услуг для обеспечения муниципальных нужд</v>
      </c>
      <c r="B1421" s="88">
        <v>840</v>
      </c>
      <c r="C1421" s="8" t="s">
        <v>238</v>
      </c>
      <c r="D1421" s="8" t="s">
        <v>242</v>
      </c>
      <c r="E1421" s="88" t="s">
        <v>572</v>
      </c>
      <c r="F1421" s="88">
        <v>240</v>
      </c>
      <c r="G1421" s="94">
        <f t="shared" si="226"/>
        <v>4795</v>
      </c>
      <c r="H1421" s="94">
        <f t="shared" si="226"/>
        <v>0</v>
      </c>
      <c r="I1421" s="94">
        <f t="shared" si="219"/>
        <v>4795</v>
      </c>
      <c r="J1421" s="94">
        <f t="shared" si="226"/>
        <v>0</v>
      </c>
      <c r="K1421" s="79">
        <f t="shared" si="224"/>
        <v>4795</v>
      </c>
    </row>
    <row r="1422" spans="1:11" ht="33">
      <c r="A1422" s="41" t="str">
        <f ca="1">IF(ISERROR(MATCH(F1422,Код_КВР,0)),"",INDIRECT(ADDRESS(MATCH(F1422,Код_КВР,0)+1,2,,,"КВР")))</f>
        <v xml:space="preserve">Прочая закупка товаров, работ и услуг для обеспечения муниципальных нужд         </v>
      </c>
      <c r="B1422" s="88">
        <v>840</v>
      </c>
      <c r="C1422" s="8" t="s">
        <v>238</v>
      </c>
      <c r="D1422" s="8" t="s">
        <v>242</v>
      </c>
      <c r="E1422" s="88" t="s">
        <v>572</v>
      </c>
      <c r="F1422" s="88">
        <v>244</v>
      </c>
      <c r="G1422" s="94">
        <v>4795</v>
      </c>
      <c r="H1422" s="94"/>
      <c r="I1422" s="94">
        <f t="shared" si="219"/>
        <v>4795</v>
      </c>
      <c r="J1422" s="94"/>
      <c r="K1422" s="79">
        <f t="shared" si="224"/>
        <v>4795</v>
      </c>
    </row>
    <row r="1423" spans="1:11" ht="33">
      <c r="A1423" s="41" t="str">
        <f ca="1">IF(ISERROR(MATCH(E1423,Код_КЦСР,0)),"",INDIRECT(ADDRESS(MATCH(E1423,Код_КЦСР,0)+1,2,,,"КЦСР")))</f>
        <v>Непрограммные направления деятельности органов местного самоуправления</v>
      </c>
      <c r="B1423" s="88">
        <v>840</v>
      </c>
      <c r="C1423" s="8" t="s">
        <v>238</v>
      </c>
      <c r="D1423" s="8" t="s">
        <v>242</v>
      </c>
      <c r="E1423" s="88" t="s">
        <v>323</v>
      </c>
      <c r="F1423" s="88"/>
      <c r="G1423" s="94">
        <f aca="true" t="shared" si="227" ref="G1423:J1425">G1424</f>
        <v>11173.1</v>
      </c>
      <c r="H1423" s="94">
        <f t="shared" si="227"/>
        <v>0</v>
      </c>
      <c r="I1423" s="94">
        <f t="shared" si="219"/>
        <v>11173.1</v>
      </c>
      <c r="J1423" s="94">
        <f t="shared" si="227"/>
        <v>0</v>
      </c>
      <c r="K1423" s="79">
        <f t="shared" si="224"/>
        <v>11173.1</v>
      </c>
    </row>
    <row r="1424" spans="1:11" ht="12.75">
      <c r="A1424" s="41" t="str">
        <f ca="1">IF(ISERROR(MATCH(E1424,Код_КЦСР,0)),"",INDIRECT(ADDRESS(MATCH(E1424,Код_КЦСР,0)+1,2,,,"КЦСР")))</f>
        <v>Расходы, не включенные в муниципальные программы города Череповца</v>
      </c>
      <c r="B1424" s="88">
        <v>840</v>
      </c>
      <c r="C1424" s="8" t="s">
        <v>238</v>
      </c>
      <c r="D1424" s="8" t="s">
        <v>242</v>
      </c>
      <c r="E1424" s="88" t="s">
        <v>325</v>
      </c>
      <c r="F1424" s="88"/>
      <c r="G1424" s="94">
        <f t="shared" si="227"/>
        <v>11173.1</v>
      </c>
      <c r="H1424" s="94">
        <f t="shared" si="227"/>
        <v>0</v>
      </c>
      <c r="I1424" s="94">
        <f t="shared" si="219"/>
        <v>11173.1</v>
      </c>
      <c r="J1424" s="94">
        <f t="shared" si="227"/>
        <v>0</v>
      </c>
      <c r="K1424" s="79">
        <f t="shared" si="224"/>
        <v>11173.1</v>
      </c>
    </row>
    <row r="1425" spans="1:11" ht="33">
      <c r="A1425" s="41" t="str">
        <f ca="1">IF(ISERROR(MATCH(E1425,Код_КЦСР,0)),"",INDIRECT(ADDRESS(MATCH(E1425,Код_КЦСР,0)+1,2,,,"КЦСР")))</f>
        <v>Руководство и управление в сфере установленных функций органов местного самоуправления</v>
      </c>
      <c r="B1425" s="88">
        <v>840</v>
      </c>
      <c r="C1425" s="8" t="s">
        <v>238</v>
      </c>
      <c r="D1425" s="8" t="s">
        <v>242</v>
      </c>
      <c r="E1425" s="88" t="s">
        <v>327</v>
      </c>
      <c r="F1425" s="88"/>
      <c r="G1425" s="94">
        <f t="shared" si="227"/>
        <v>11173.1</v>
      </c>
      <c r="H1425" s="94">
        <f t="shared" si="227"/>
        <v>0</v>
      </c>
      <c r="I1425" s="94">
        <f t="shared" si="219"/>
        <v>11173.1</v>
      </c>
      <c r="J1425" s="94">
        <f t="shared" si="227"/>
        <v>0</v>
      </c>
      <c r="K1425" s="79">
        <f t="shared" si="224"/>
        <v>11173.1</v>
      </c>
    </row>
    <row r="1426" spans="1:11" ht="12.75">
      <c r="A1426" s="41" t="str">
        <f ca="1">IF(ISERROR(MATCH(E1426,Код_КЦСР,0)),"",INDIRECT(ADDRESS(MATCH(E1426,Код_КЦСР,0)+1,2,,,"КЦСР")))</f>
        <v>Центральный аппарат</v>
      </c>
      <c r="B1426" s="88">
        <v>840</v>
      </c>
      <c r="C1426" s="8" t="s">
        <v>238</v>
      </c>
      <c r="D1426" s="8" t="s">
        <v>242</v>
      </c>
      <c r="E1426" s="88" t="s">
        <v>330</v>
      </c>
      <c r="F1426" s="88"/>
      <c r="G1426" s="94">
        <f>G1427+G1429+G1432</f>
        <v>11173.1</v>
      </c>
      <c r="H1426" s="94">
        <f>H1427+H1429+H1432</f>
        <v>0</v>
      </c>
      <c r="I1426" s="94">
        <f t="shared" si="219"/>
        <v>11173.1</v>
      </c>
      <c r="J1426" s="94">
        <f>J1427+J1429+J1432</f>
        <v>0</v>
      </c>
      <c r="K1426" s="79">
        <f t="shared" si="224"/>
        <v>11173.1</v>
      </c>
    </row>
    <row r="1427" spans="1:11" ht="33">
      <c r="A1427" s="41" t="str">
        <f aca="true" t="shared" si="228" ref="A1427:A1433">IF(ISERROR(MATCH(F1427,Код_КВР,0)),"",INDIRECT(ADDRESS(MATCH(F1427,Код_КВР,0)+1,2,,,"КВР")))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27" s="88">
        <v>840</v>
      </c>
      <c r="C1427" s="8" t="s">
        <v>238</v>
      </c>
      <c r="D1427" s="8" t="s">
        <v>242</v>
      </c>
      <c r="E1427" s="88" t="s">
        <v>330</v>
      </c>
      <c r="F1427" s="88">
        <v>100</v>
      </c>
      <c r="G1427" s="94">
        <f>G1428</f>
        <v>11155.7</v>
      </c>
      <c r="H1427" s="94">
        <f>H1428</f>
        <v>0</v>
      </c>
      <c r="I1427" s="94">
        <f t="shared" si="219"/>
        <v>11155.7</v>
      </c>
      <c r="J1427" s="94">
        <f>J1428</f>
        <v>0</v>
      </c>
      <c r="K1427" s="79">
        <f t="shared" si="224"/>
        <v>11155.7</v>
      </c>
    </row>
    <row r="1428" spans="1:11" ht="12.75">
      <c r="A1428" s="41" t="str">
        <f ca="1" t="shared" si="228"/>
        <v>Расходы на выплаты персоналу муниципальных органов</v>
      </c>
      <c r="B1428" s="88">
        <v>840</v>
      </c>
      <c r="C1428" s="8" t="s">
        <v>238</v>
      </c>
      <c r="D1428" s="8" t="s">
        <v>242</v>
      </c>
      <c r="E1428" s="88" t="s">
        <v>330</v>
      </c>
      <c r="F1428" s="88">
        <v>120</v>
      </c>
      <c r="G1428" s="94">
        <v>11155.7</v>
      </c>
      <c r="H1428" s="94"/>
      <c r="I1428" s="94">
        <f t="shared" si="219"/>
        <v>11155.7</v>
      </c>
      <c r="J1428" s="94"/>
      <c r="K1428" s="79">
        <f t="shared" si="224"/>
        <v>11155.7</v>
      </c>
    </row>
    <row r="1429" spans="1:11" ht="12.75">
      <c r="A1429" s="41" t="str">
        <f ca="1" t="shared" si="228"/>
        <v>Закупка товаров, работ и услуг для муниципальных нужд</v>
      </c>
      <c r="B1429" s="88">
        <v>840</v>
      </c>
      <c r="C1429" s="8" t="s">
        <v>238</v>
      </c>
      <c r="D1429" s="8" t="s">
        <v>242</v>
      </c>
      <c r="E1429" s="88" t="s">
        <v>330</v>
      </c>
      <c r="F1429" s="88">
        <v>200</v>
      </c>
      <c r="G1429" s="94">
        <f>G1430</f>
        <v>15.4</v>
      </c>
      <c r="H1429" s="94">
        <f>H1430</f>
        <v>0</v>
      </c>
      <c r="I1429" s="94">
        <f t="shared" si="219"/>
        <v>15.4</v>
      </c>
      <c r="J1429" s="94">
        <f>J1430</f>
        <v>0</v>
      </c>
      <c r="K1429" s="79">
        <f t="shared" si="224"/>
        <v>15.4</v>
      </c>
    </row>
    <row r="1430" spans="1:11" ht="33">
      <c r="A1430" s="41" t="str">
        <f ca="1" t="shared" si="228"/>
        <v>Иные закупки товаров, работ и услуг для обеспечения муниципальных нужд</v>
      </c>
      <c r="B1430" s="88">
        <v>840</v>
      </c>
      <c r="C1430" s="8" t="s">
        <v>238</v>
      </c>
      <c r="D1430" s="8" t="s">
        <v>242</v>
      </c>
      <c r="E1430" s="88" t="s">
        <v>330</v>
      </c>
      <c r="F1430" s="88">
        <v>240</v>
      </c>
      <c r="G1430" s="94">
        <f>G1431</f>
        <v>15.4</v>
      </c>
      <c r="H1430" s="94">
        <f>H1431</f>
        <v>0</v>
      </c>
      <c r="I1430" s="94">
        <f t="shared" si="219"/>
        <v>15.4</v>
      </c>
      <c r="J1430" s="94">
        <f>J1431</f>
        <v>0</v>
      </c>
      <c r="K1430" s="79">
        <f t="shared" si="224"/>
        <v>15.4</v>
      </c>
    </row>
    <row r="1431" spans="1:11" ht="33">
      <c r="A1431" s="41" t="str">
        <f ca="1" t="shared" si="228"/>
        <v xml:space="preserve">Прочая закупка товаров, работ и услуг для обеспечения муниципальных нужд         </v>
      </c>
      <c r="B1431" s="88">
        <v>840</v>
      </c>
      <c r="C1431" s="8" t="s">
        <v>238</v>
      </c>
      <c r="D1431" s="8" t="s">
        <v>242</v>
      </c>
      <c r="E1431" s="88" t="s">
        <v>330</v>
      </c>
      <c r="F1431" s="88">
        <v>244</v>
      </c>
      <c r="G1431" s="94">
        <v>15.4</v>
      </c>
      <c r="H1431" s="94"/>
      <c r="I1431" s="94">
        <f t="shared" si="219"/>
        <v>15.4</v>
      </c>
      <c r="J1431" s="94"/>
      <c r="K1431" s="79">
        <f t="shared" si="224"/>
        <v>15.4</v>
      </c>
    </row>
    <row r="1432" spans="1:11" ht="12.75">
      <c r="A1432" s="41" t="str">
        <f ca="1" t="shared" si="228"/>
        <v>Иные бюджетные ассигнования</v>
      </c>
      <c r="B1432" s="88">
        <v>840</v>
      </c>
      <c r="C1432" s="8" t="s">
        <v>238</v>
      </c>
      <c r="D1432" s="8" t="s">
        <v>242</v>
      </c>
      <c r="E1432" s="88" t="s">
        <v>330</v>
      </c>
      <c r="F1432" s="88">
        <v>800</v>
      </c>
      <c r="G1432" s="94">
        <f>G1433</f>
        <v>2</v>
      </c>
      <c r="H1432" s="94">
        <f>H1433</f>
        <v>0</v>
      </c>
      <c r="I1432" s="94">
        <f t="shared" si="219"/>
        <v>2</v>
      </c>
      <c r="J1432" s="94">
        <f>J1433</f>
        <v>0</v>
      </c>
      <c r="K1432" s="79">
        <f t="shared" si="224"/>
        <v>2</v>
      </c>
    </row>
    <row r="1433" spans="1:11" ht="12.75">
      <c r="A1433" s="41" t="str">
        <f ca="1" t="shared" si="228"/>
        <v>Уплата налогов, сборов и иных платежей</v>
      </c>
      <c r="B1433" s="88">
        <v>840</v>
      </c>
      <c r="C1433" s="8" t="s">
        <v>238</v>
      </c>
      <c r="D1433" s="8" t="s">
        <v>242</v>
      </c>
      <c r="E1433" s="88" t="s">
        <v>330</v>
      </c>
      <c r="F1433" s="88">
        <v>850</v>
      </c>
      <c r="G1433" s="94">
        <f>G1434</f>
        <v>2</v>
      </c>
      <c r="H1433" s="94">
        <f>H1434</f>
        <v>0</v>
      </c>
      <c r="I1433" s="94">
        <f t="shared" si="219"/>
        <v>2</v>
      </c>
      <c r="J1433" s="94">
        <f>J1434</f>
        <v>0</v>
      </c>
      <c r="K1433" s="79">
        <f t="shared" si="224"/>
        <v>2</v>
      </c>
    </row>
    <row r="1434" spans="1:11" ht="12.75">
      <c r="A1434" s="41" t="str">
        <f ca="1">IF(ISERROR(MATCH(F1434,Код_КВР,0)),"",INDIRECT(ADDRESS(MATCH(F1434,Код_КВР,0)+1,2,,,"КВР")))</f>
        <v>Уплата прочих налогов, сборов и иных платежей</v>
      </c>
      <c r="B1434" s="88">
        <v>840</v>
      </c>
      <c r="C1434" s="8" t="s">
        <v>238</v>
      </c>
      <c r="D1434" s="8" t="s">
        <v>242</v>
      </c>
      <c r="E1434" s="88" t="s">
        <v>330</v>
      </c>
      <c r="F1434" s="88">
        <v>852</v>
      </c>
      <c r="G1434" s="94">
        <v>2</v>
      </c>
      <c r="H1434" s="94"/>
      <c r="I1434" s="94">
        <f t="shared" si="219"/>
        <v>2</v>
      </c>
      <c r="J1434" s="94"/>
      <c r="K1434" s="79">
        <f t="shared" si="224"/>
        <v>2</v>
      </c>
    </row>
    <row r="1435" spans="1:11" ht="12.75">
      <c r="A1435" s="13" t="s">
        <v>187</v>
      </c>
      <c r="B1435" s="86"/>
      <c r="C1435" s="86"/>
      <c r="D1435" s="86"/>
      <c r="E1435" s="88"/>
      <c r="F1435" s="88"/>
      <c r="G1435" s="79">
        <f>G25+G352+G373+G493+G517+G763+G812+G1031+G1120+G1250+G1406</f>
        <v>6670495.899999999</v>
      </c>
      <c r="H1435" s="79">
        <f>H25+H352+H373+H493+H517+H763+H812+H1031+H1120+H1250+H1406</f>
        <v>-22308.3</v>
      </c>
      <c r="I1435" s="94">
        <f>G1435+H1435</f>
        <v>6648187.6</v>
      </c>
      <c r="J1435" s="79">
        <f>J25+J352+J373+J493+J517+J763+J812+J1031+J1120+J1250+J1406+J1391</f>
        <v>0</v>
      </c>
      <c r="K1435" s="79">
        <f t="shared" si="224"/>
        <v>6648187.6</v>
      </c>
    </row>
    <row r="1436" spans="1:6" ht="12.75">
      <c r="A1436" s="23"/>
      <c r="B1436" s="91"/>
      <c r="C1436" s="91"/>
      <c r="D1436" s="91"/>
      <c r="E1436" s="87"/>
      <c r="F1436" s="87"/>
    </row>
    <row r="1440" spans="5:7" ht="12.75">
      <c r="E1440" s="51"/>
      <c r="F1440" s="69"/>
      <c r="G1440" s="95"/>
    </row>
    <row r="1441" spans="5:7" ht="12.75">
      <c r="E1441" s="51"/>
      <c r="F1441" s="69"/>
      <c r="G1441" s="96"/>
    </row>
    <row r="1442" spans="5:7" ht="12.75">
      <c r="E1442" s="51"/>
      <c r="F1442" s="69"/>
      <c r="G1442" s="96"/>
    </row>
    <row r="1444" ht="12.75">
      <c r="E1444" s="51"/>
    </row>
    <row r="1448" ht="12.75">
      <c r="E1448" s="51"/>
    </row>
    <row r="1449" ht="12.75">
      <c r="E1449" s="51"/>
    </row>
  </sheetData>
  <mergeCells count="10">
    <mergeCell ref="A21:G21"/>
    <mergeCell ref="A20:G20"/>
    <mergeCell ref="F12:I12"/>
    <mergeCell ref="F13:I13"/>
    <mergeCell ref="F14:I14"/>
    <mergeCell ref="F5:I5"/>
    <mergeCell ref="F6:I6"/>
    <mergeCell ref="F7:I7"/>
    <mergeCell ref="F8:I8"/>
    <mergeCell ref="F11:I11"/>
  </mergeCells>
  <dataValidations count="4">
    <dataValidation type="list" allowBlank="1" showInputMessage="1" showErrorMessage="1" sqref="B25:B1434">
      <formula1>Код_ППП</formula1>
    </dataValidation>
    <dataValidation type="list" allowBlank="1" showInputMessage="1" showErrorMessage="1" sqref="C25:C1434">
      <formula1>Код_Раздел</formula1>
    </dataValidation>
    <dataValidation type="list" allowBlank="1" showInputMessage="1" showErrorMessage="1" sqref="E25:E1436">
      <formula1>Код_КЦСР</formula1>
    </dataValidation>
    <dataValidation type="list" allowBlank="1" showInputMessage="1" showErrorMessage="1" sqref="F25:F1436">
      <formula1>Код_КВР</formula1>
    </dataValidation>
  </dataValidations>
  <printOptions/>
  <pageMargins left="1.3779527559055118" right="0.3937007874015748" top="0.7874015748031497" bottom="0.7874015748031497" header="0.3937007874015748" footer="0.3937007874015748"/>
  <pageSetup fitToHeight="0" fitToWidth="1" horizontalDpi="600" verticalDpi="600" orientation="portrait" paperSize="9" scale="41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Budget_05_4</dc:creator>
  <cp:keywords/>
  <dc:description/>
  <cp:lastModifiedBy>aakupriyanova</cp:lastModifiedBy>
  <cp:lastPrinted>2014-03-07T04:30:52Z</cp:lastPrinted>
  <dcterms:created xsi:type="dcterms:W3CDTF">2005-10-27T10:10:18Z</dcterms:created>
  <dcterms:modified xsi:type="dcterms:W3CDTF">2014-03-07T05:05:06Z</dcterms:modified>
  <cp:category/>
  <cp:version/>
  <cp:contentType/>
  <cp:contentStatus/>
</cp:coreProperties>
</file>