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/>
  <bookViews>
    <workbookView xWindow="360" yWindow="65401" windowWidth="12390" windowHeight="8640" tabRatio="548" firstSheet="4" activeTab="6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12" sheetId="1" r:id="rId5"/>
    <sheet name="прил. 14" sheetId="6" r:id="rId6"/>
    <sheet name="прил.16" sheetId="5" r:id="rId7"/>
  </sheets>
  <definedNames>
    <definedName name="sub_3870" localSheetId="3">'КВР'!$A$44</definedName>
    <definedName name="Код_КВР">'КВР'!$A$2:$A$44</definedName>
    <definedName name="Код_КЦСР">'КЦСР'!$A$2:$A$327</definedName>
    <definedName name="Код_ППП">'ППП'!$A$2:$A$13</definedName>
    <definedName name="Код_ПР">#REF!</definedName>
    <definedName name="Код_Раздел">'Раздел'!$A$2:$A$13</definedName>
    <definedName name="_xlnm.Print_Area" localSheetId="3">'КВР'!$A$1:$B$22</definedName>
    <definedName name="_xlnm.Print_Area" localSheetId="5">'прил. 14'!$A$1:$G$1416</definedName>
    <definedName name="_xlnm.Print_Area" localSheetId="4">'прил.12'!$A$1:$E$64</definedName>
    <definedName name="_xlnm.Print_Area" localSheetId="6">'прил.16'!$A$1:$H$1340</definedName>
    <definedName name="_xlnm.Print_Titles" localSheetId="4">'прил.12'!$12:$13</definedName>
    <definedName name="_xlnm.Print_Titles" localSheetId="5">'прил. 14'!$10:$12</definedName>
    <definedName name="_xlnm.Print_Titles" localSheetId="6">'прил.16'!$10:$12</definedName>
  </definedNames>
  <calcPr calcId="124519"/>
</workbook>
</file>

<file path=xl/sharedStrings.xml><?xml version="1.0" encoding="utf-8"?>
<sst xmlns="http://schemas.openxmlformats.org/spreadsheetml/2006/main" count="8389" uniqueCount="630">
  <si>
    <t xml:space="preserve">Осуществление выплат городских премий работникам муниципальных образовательных учреждений     </t>
  </si>
  <si>
    <t>01 4 9011</t>
  </si>
  <si>
    <t>Городские премии имени И.А. Милютина в области образования в соответствии с постановлением ЧГД от 23.09.2003 № 120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</si>
  <si>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</si>
  <si>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</si>
  <si>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</si>
  <si>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r>
      <t>Премии победителям конкурса профессионального мастерства «Учитель года»</t>
    </r>
    <r>
      <rPr>
        <sz val="13"/>
        <color indexed="8"/>
        <rFont val="Times New Roman"/>
        <family val="1"/>
      </rPr>
      <t xml:space="preserve"> в соответствии с решением ЧГД от 29.06.2010 № 128</t>
    </r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</si>
  <si>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</si>
  <si>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</si>
  <si>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</si>
  <si>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</si>
  <si>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</si>
  <si>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</si>
  <si>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</si>
  <si>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</si>
  <si>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</si>
  <si>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</si>
  <si>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</si>
  <si>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</si>
  <si>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</si>
  <si>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</si>
  <si>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</si>
  <si>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</si>
  <si>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</si>
  <si>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</si>
  <si>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</si>
  <si>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</si>
  <si>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</si>
  <si>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</si>
  <si>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</si>
  <si>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</si>
  <si>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</si>
  <si>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</si>
  <si>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</si>
  <si>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</si>
  <si>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</si>
  <si>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</si>
  <si>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</si>
  <si>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</si>
  <si>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</si>
  <si>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</si>
  <si>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</si>
  <si>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</si>
  <si>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</si>
  <si>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</si>
  <si>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</si>
  <si>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</si>
  <si>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</si>
  <si>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</si>
  <si>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</si>
  <si>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</si>
  <si>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</si>
  <si>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</si>
  <si>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</si>
  <si>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</si>
  <si>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</si>
  <si>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</si>
  <si>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</si>
  <si>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</si>
  <si>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</si>
  <si>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</si>
  <si>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</si>
  <si>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</si>
  <si>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</si>
  <si>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</si>
  <si>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</si>
  <si>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</si>
  <si>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</si>
  <si>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</si>
  <si>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</si>
  <si>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</si>
  <si>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</si>
  <si>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</si>
  <si>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</si>
  <si>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</si>
  <si>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</si>
  <si>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</si>
  <si>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</si>
  <si>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</si>
  <si>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</si>
  <si>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</si>
  <si>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</si>
  <si>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</si>
  <si>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</si>
  <si>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</si>
  <si>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</si>
  <si>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</si>
  <si>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</si>
  <si>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</si>
  <si>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</si>
  <si>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</si>
  <si>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</si>
  <si>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</si>
  <si>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</si>
  <si>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</si>
  <si>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</si>
  <si>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</si>
  <si>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</si>
  <si>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</si>
  <si>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</si>
  <si>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</si>
  <si>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</si>
  <si>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</si>
  <si>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</si>
  <si>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ИТОГО РАСХОДОВ</t>
  </si>
  <si>
    <t>Условно утверждаемые расходы</t>
  </si>
  <si>
    <t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</t>
  </si>
  <si>
    <t>городского бюджета по разделам, подразделам, целевым статьям, группам и подгруппам видов расходов в ведомственной структуре расходов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</si>
  <si>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</si>
  <si>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</si>
  <si>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</si>
  <si>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</si>
  <si>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</si>
  <si>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</si>
  <si>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</si>
  <si>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</si>
  <si>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</si>
  <si>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</si>
  <si>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</si>
  <si>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</si>
  <si>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</si>
  <si>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</si>
  <si>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</si>
  <si>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</si>
  <si>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</si>
  <si>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</si>
  <si>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</si>
  <si>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</si>
  <si>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</si>
  <si>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</si>
  <si>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</si>
  <si>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</si>
  <si>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</si>
  <si>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</si>
  <si>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</si>
  <si>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</si>
  <si>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</si>
  <si>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</si>
  <si>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</si>
  <si>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</si>
  <si>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</si>
  <si>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</si>
  <si>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</si>
  <si>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</si>
  <si>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</si>
  <si>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</si>
  <si>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</si>
  <si>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</si>
  <si>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</si>
  <si>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</si>
  <si>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</si>
  <si>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</si>
  <si>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</si>
  <si>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</si>
  <si>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</si>
  <si>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</si>
  <si>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</si>
  <si>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</si>
  <si>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</si>
  <si>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</si>
  <si>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</si>
  <si>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</si>
  <si>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</si>
  <si>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</si>
  <si>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</si>
  <si>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на плановый период 2015 и 2016 годов</t>
  </si>
  <si>
    <t xml:space="preserve">  городского бюджета по разделам, подразделам функциональной классификации</t>
  </si>
  <si>
    <t>Приложение 12</t>
  </si>
  <si>
    <t>Приложение 14</t>
  </si>
  <si>
    <t>Приложение 16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</si>
  <si>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t>
  </si>
  <si>
    <t>01 4 9022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</si>
  <si>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t>
  </si>
  <si>
    <t>01 4 9023</t>
  </si>
  <si>
    <t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</si>
  <si>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</si>
  <si>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</si>
  <si>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</si>
  <si>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</si>
  <si>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</si>
  <si>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</si>
  <si>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</si>
  <si>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</si>
  <si>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</si>
  <si>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</si>
  <si>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</si>
  <si>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</si>
  <si>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</si>
  <si>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</si>
  <si>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Ведомственная целевая программа «Отрасль «Культура города Череповца»(2012-2014 годы) (Организация мероприятий по ремонту, реставрации и эффективному использованию  объектов культурного наследия)</t>
  </si>
  <si>
    <t>02 2 0000</t>
  </si>
  <si>
    <t xml:space="preserve"> Развитие музейного дела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</si>
  <si>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</si>
  <si>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</si>
  <si>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</si>
  <si>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</si>
  <si>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</si>
  <si>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</si>
  <si>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</si>
  <si>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</si>
  <si>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</si>
  <si>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</si>
  <si>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</si>
  <si>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 xml:space="preserve"> Развитие библиотечного дела</t>
  </si>
  <si>
    <t>02 3 0001</t>
  </si>
  <si>
    <t>Ведомственная целевая программа «Отрасль «Культура города Череповца» (2012-2014 годы)  (Комплектование библиотечных фондов)</t>
  </si>
  <si>
    <t>02 3 0002</t>
  </si>
  <si>
    <t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</si>
  <si>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</si>
  <si>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</si>
  <si>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</si>
  <si>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</si>
  <si>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</si>
  <si>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</si>
  <si>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</si>
  <si>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</si>
  <si>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</si>
  <si>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</si>
  <si>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</si>
  <si>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</si>
  <si>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</si>
  <si>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</si>
  <si>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</si>
  <si>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Ведомственная целевая программа «Отрасль «Культура города Череповца» (2012-2014годы)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</si>
  <si>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</si>
  <si>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</si>
  <si>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</si>
  <si>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</si>
  <si>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</si>
  <si>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</si>
  <si>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Ведомственная целевая программа «Отрасль «Культура города Череповца» (2012-2014годы) (Работа над созданием новых спектаклей, концертов, концертных программ, цирковых номеров (программ) и иных зрелищных программ)</t>
  </si>
  <si>
    <t>02 5 0002</t>
  </si>
  <si>
    <t>Ведомственная целевая программа «Отрасль «Культура города Череповца» (2012-2014годы) (Укрепление материально-технической базы  муниципальных учреждений)</t>
  </si>
  <si>
    <t>02 5 0003</t>
  </si>
  <si>
    <t>02 6 0000</t>
  </si>
  <si>
    <t>Формирование постиндустриального образа города Череповца</t>
  </si>
  <si>
    <t>02 6 0001</t>
  </si>
  <si>
    <t>Ведомственная целевая программа «Отрасль «Культура города Череповца» (2012-2014годы)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</si>
  <si>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02 6 0002</t>
  </si>
  <si>
    <t>Ведомственная целевая программа «Отрасль «Культура города Череповца» (2012-2014годы)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</si>
  <si>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</si>
  <si>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</si>
  <si>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</si>
  <si>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</si>
  <si>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</si>
  <si>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</si>
  <si>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</si>
  <si>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</si>
  <si>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</si>
  <si>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</si>
  <si>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</si>
  <si>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</si>
  <si>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</si>
  <si>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</si>
  <si>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</si>
  <si>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</si>
  <si>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</si>
  <si>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Обеспечение участия в физкультурных и спортивных мероприятиях различного уровня (региональных и выше)</t>
  </si>
  <si>
    <t>03 0 0003</t>
  </si>
  <si>
    <t>Услуга по реализации образовательных программ дополнительного образования детей</t>
  </si>
  <si>
    <t>03 0 0004</t>
  </si>
  <si>
    <t>Организация и ведение бухгалтерского (бюджетного) учета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</si>
  <si>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</si>
  <si>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</si>
  <si>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</si>
  <si>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</si>
  <si>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</si>
  <si>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</si>
  <si>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</si>
  <si>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</si>
  <si>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</si>
  <si>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</si>
  <si>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</si>
  <si>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</si>
  <si>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</si>
  <si>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</si>
  <si>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</si>
  <si>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Оборудование основных помещений МБДОУ  бактерицидными лампами</t>
  </si>
  <si>
    <t>05 0 0006</t>
  </si>
  <si>
    <t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</si>
  <si>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</si>
  <si>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</si>
  <si>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</si>
  <si>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Проведение конкурсов среди предприятий сферы потребительского рынка, организация участия предприятий потребительского рынка в областных конкурсах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</si>
  <si>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</si>
  <si>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</si>
  <si>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</si>
  <si>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</si>
  <si>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</si>
  <si>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</si>
  <si>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</si>
  <si>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</si>
  <si>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</si>
  <si>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</si>
  <si>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</si>
  <si>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</si>
  <si>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</si>
  <si>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</si>
  <si>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</si>
  <si>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</si>
  <si>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</si>
  <si>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</si>
  <si>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</si>
  <si>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t>
  </si>
  <si>
    <t>09 0 0003</t>
  </si>
  <si>
    <t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</si>
  <si>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</si>
  <si>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</si>
  <si>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</si>
  <si>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</si>
  <si>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</si>
  <si>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</si>
  <si>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</si>
  <si>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</si>
  <si>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Адаптация горожан с ограниченными возможностями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</si>
  <si>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</si>
  <si>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</si>
  <si>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</si>
  <si>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</si>
  <si>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</si>
  <si>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</si>
  <si>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</si>
  <si>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</si>
  <si>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</si>
  <si>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</si>
  <si>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Муниципальная программа «Развитие внутреннего и въездного туризма в г.Череповце на 2014-2022 годы»</t>
  </si>
  <si>
    <t>12 0 0002</t>
  </si>
  <si>
    <t>Продвижение городского туристского продукта на российском и международном рынках</t>
  </si>
  <si>
    <t>12 0 0003</t>
  </si>
  <si>
    <t>Развитие туристской, инженерной и транспортной инфраструктур</t>
  </si>
  <si>
    <t>13 0 0000</t>
  </si>
  <si>
    <t>Муниципальная программа «Социальная поддержка граждан на 2014-2018 годы»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</si>
  <si>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</si>
  <si>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</si>
  <si>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</si>
  <si>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</si>
  <si>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</si>
  <si>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</si>
  <si>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t>
  </si>
  <si>
    <t>13 0 9040</t>
  </si>
  <si>
    <t>Выплата ежемесячного социального пособия за найм жилых помещений специалистам учреждений здравоохранения</t>
  </si>
  <si>
    <t>13 0 9041</t>
  </si>
  <si>
    <t>Ежемесячное социальное пособие за найм (поднайм) жилых помещений специалистам учреждений здравоохранения в соответствии с решением ЧГД от 29.05.2012 № 98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</si>
  <si>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</si>
  <si>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</si>
  <si>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</si>
  <si>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Выплата вознаграждений лицам, имеющим знак «За особые заслуги перед городом Череповцом» в соответствии с постановлением ЧГД от 27.09.2005 № 88</t>
  </si>
  <si>
    <t>13 0 9060</t>
  </si>
  <si>
    <t>Выплата вознаграждений лицам, имеющим звание «Почетный гражданин города Череповца</t>
  </si>
  <si>
    <t>13 0 9061</t>
  </si>
  <si>
    <t>Выплата вознаграждений лицам, имеющим звание «Почетный гражданин города Череповца» в соответствии с постановлением ЧГД от 27.09.2005 № 87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</si>
  <si>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</si>
  <si>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</si>
  <si>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</si>
  <si>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</si>
  <si>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</si>
  <si>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</si>
  <si>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</si>
  <si>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</si>
  <si>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</si>
  <si>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</si>
  <si>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</si>
  <si>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</si>
  <si>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</si>
  <si>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</si>
  <si>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</si>
  <si>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</si>
  <si>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</si>
  <si>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</si>
  <si>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</si>
  <si>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</si>
  <si>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Муниципальная программа «Развитие городского общественного транспорта» на 2014-2016 годы</t>
  </si>
  <si>
    <t>16 0 0001</t>
  </si>
  <si>
    <t>Приобретение автобусов в муниципальную собственность</t>
  </si>
  <si>
    <t>17 0 0000</t>
  </si>
  <si>
    <t>Муниципальная программа «Реализация градостроительной политики города Череповца на 2014-2022 годы»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</si>
  <si>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</si>
  <si>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</si>
  <si>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</si>
  <si>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</si>
  <si>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</si>
  <si>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</si>
  <si>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</si>
  <si>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</si>
  <si>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</si>
  <si>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</si>
  <si>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</si>
  <si>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</si>
  <si>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</si>
  <si>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</si>
  <si>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</si>
  <si>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</si>
  <si>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</si>
  <si>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</si>
  <si>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</si>
  <si>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</si>
  <si>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</si>
  <si>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</si>
  <si>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</si>
  <si>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</si>
  <si>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</si>
  <si>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</si>
  <si>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</si>
  <si>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</si>
  <si>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</si>
  <si>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</si>
  <si>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</si>
  <si>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</si>
  <si>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</si>
  <si>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</si>
  <si>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</si>
  <si>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</si>
  <si>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</si>
  <si>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</si>
  <si>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</si>
  <si>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</si>
  <si>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</si>
  <si>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</si>
  <si>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</si>
  <si>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</si>
  <si>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</si>
  <si>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</si>
  <si>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</si>
  <si>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</si>
  <si>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</si>
  <si>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</si>
  <si>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</si>
  <si>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</si>
  <si>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</si>
  <si>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</si>
  <si>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</si>
  <si>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</si>
  <si>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</si>
  <si>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</si>
  <si>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</si>
  <si>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</si>
  <si>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</si>
  <si>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</si>
  <si>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</si>
  <si>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</si>
  <si>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</si>
  <si>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</si>
  <si>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Оснащение ВСО и ПСО МКУ «ЦЗНТЧС» современными аварийно-спасательными средствами и инструментом</t>
  </si>
  <si>
    <t>21 2 0002</t>
  </si>
  <si>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</si>
  <si>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</si>
  <si>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</si>
  <si>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</si>
  <si>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Обеспечение создания условий для реализации подпрограммы 2 (Текущее содержание учреждения)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</si>
  <si>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</si>
  <si>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</si>
  <si>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</si>
  <si>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</si>
  <si>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</si>
  <si>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</si>
  <si>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</si>
  <si>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</si>
  <si>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</si>
  <si>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</si>
  <si>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Совершенствование организационных и правовых механизмов профессиональной служебной деятельности муниципальных служащих мэрии города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</si>
  <si>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</si>
  <si>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</si>
  <si>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</si>
  <si>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</si>
  <si>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</si>
  <si>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</si>
  <si>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</si>
  <si>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</si>
  <si>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</si>
  <si>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r>
      <t xml:space="preserve">Муниципальная программа </t>
    </r>
    <r>
      <rPr>
        <sz val="13"/>
        <rFont val="Times New Roman"/>
        <family val="1"/>
      </rPr>
      <t>«Содействие развитию институтов гражданского общества в городе Череповце» на 2014-2018 годы</t>
    </r>
  </si>
  <si>
    <t>23 0 0001</t>
  </si>
  <si>
    <t>Создание системы территориального общественного самоуправления</t>
  </si>
  <si>
    <t>23 0 0002</t>
  </si>
  <si>
    <t>Проведение мероприятий по формированию благоприятного имиджа города</t>
  </si>
  <si>
    <t>23 0 0003</t>
  </si>
  <si>
    <t>Формирование презентационных пакетов, включая папки и открытки</t>
  </si>
  <si>
    <t>23 0 0004</t>
  </si>
  <si>
    <t>Оплата членских взносов в союзы и ассоциации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</si>
  <si>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</si>
  <si>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</si>
  <si>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</si>
  <si>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</si>
  <si>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</si>
  <si>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</si>
  <si>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</si>
  <si>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</si>
  <si>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</si>
  <si>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</si>
  <si>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</si>
  <si>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</si>
  <si>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</si>
  <si>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</si>
  <si>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</si>
  <si>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</si>
  <si>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</si>
  <si>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</si>
  <si>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</si>
  <si>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</si>
  <si>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</si>
  <si>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</si>
  <si>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</si>
  <si>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</si>
  <si>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</si>
  <si>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</si>
  <si>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</si>
  <si>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</si>
  <si>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</si>
  <si>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</si>
  <si>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</si>
  <si>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</si>
  <si>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</si>
  <si>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</si>
  <si>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</si>
  <si>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</si>
  <si>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</si>
  <si>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</si>
  <si>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</si>
  <si>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</si>
  <si>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</si>
  <si>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</si>
  <si>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</si>
  <si>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</si>
  <si>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</si>
  <si>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</si>
  <si>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</si>
  <si>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</si>
  <si>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</si>
  <si>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</si>
  <si>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</si>
  <si>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</si>
  <si>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</si>
  <si>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</si>
  <si>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</si>
  <si>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</si>
  <si>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</si>
  <si>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</si>
  <si>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</si>
  <si>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</si>
  <si>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</si>
  <si>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</si>
  <si>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</si>
  <si>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</si>
  <si>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</si>
  <si>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</si>
  <si>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</si>
  <si>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</si>
  <si>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</si>
  <si>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</si>
  <si>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</si>
  <si>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</si>
  <si>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</si>
  <si>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</si>
  <si>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</si>
  <si>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</si>
  <si>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</si>
  <si>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</si>
  <si>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</si>
  <si>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</si>
  <si>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</si>
  <si>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</si>
  <si>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</si>
  <si>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</si>
  <si>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</si>
  <si>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</si>
  <si>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</si>
  <si>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</si>
  <si>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</si>
  <si>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</si>
  <si>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</si>
  <si>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</si>
  <si>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</si>
  <si>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</si>
  <si>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</si>
  <si>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</si>
  <si>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</si>
  <si>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</si>
  <si>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</si>
  <si>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</si>
  <si>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</si>
  <si>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</si>
  <si>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</si>
  <si>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</si>
  <si>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</si>
  <si>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</si>
  <si>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</si>
  <si>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</si>
  <si>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</si>
  <si>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</si>
  <si>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</si>
  <si>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</si>
  <si>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</si>
  <si>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</si>
  <si>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</si>
  <si>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</si>
  <si>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</si>
  <si>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</si>
  <si>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к решению Череповецкой </t>
  </si>
  <si>
    <t>от              №</t>
  </si>
  <si>
    <t>тыс. рублей</t>
  </si>
  <si>
    <t>Сумма (тыс.рублей)</t>
  </si>
  <si>
    <t>2015 год</t>
  </si>
  <si>
    <t>2016 год</t>
  </si>
  <si>
    <t>01 0 0000</t>
  </si>
  <si>
    <t>Муниципальная программа «Развитие образования» на 2013-2022 годы</t>
  </si>
  <si>
    <t>01 0 0001</t>
  </si>
  <si>
    <t>Проведение мероприятий управлением образования (августовское совещание, Учитель года, День учителя, прием молодых специалистов)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</si>
  <si>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</si>
  <si>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</si>
  <si>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</si>
  <si>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</si>
  <si>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</si>
  <si>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</si>
  <si>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</si>
  <si>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</si>
  <si>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</si>
  <si>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</si>
  <si>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</si>
  <si>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</si>
  <si>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</si>
  <si>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</si>
  <si>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</si>
  <si>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</si>
  <si>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</si>
  <si>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</si>
  <si>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</si>
  <si>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</si>
  <si>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</si>
  <si>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</t>
  </si>
  <si>
    <t>99 4 9100</t>
  </si>
  <si>
    <t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</si>
</sst>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2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14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4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30" applyNumberFormat="1" applyFont="1" applyFill="1" applyBorder="1" applyAlignment="1" applyProtection="1">
      <alignment horizontal="left" vertical="center" wrapText="1"/>
      <protection hidden="1"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6" fillId="0" borderId="0" xfId="38" applyNumberFormat="1" applyFont="1" applyFill="1" applyBorder="1" applyAlignment="1">
      <alignment horizontal="right" vertical="center" wrapText="1"/>
      <protection/>
    </xf>
    <xf numFmtId="164" fontId="8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/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57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58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59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60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61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62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63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64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6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6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6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6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6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7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7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7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7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7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7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7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7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7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pic>
      <xdr:nvPicPr>
        <xdr:cNvPr id="207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819150</xdr:colOff>
      <xdr:row>0</xdr:row>
      <xdr:rowOff>0</xdr:rowOff>
    </xdr:to>
    <xdr:pic>
      <xdr:nvPicPr>
        <xdr:cNvPr id="208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01325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/>
  </sheetViews>
  <sheetFormatPr defaultColWidth="9.00390625" defaultRowHeight="12.75"/>
  <cols>
    <col min="1" max="1" width="9.125" style="40" customWidth="1"/>
    <col min="2" max="2" width="50.75390625" style="40" customWidth="1"/>
    <col min="3" max="16384" width="9.125" style="40" customWidth="1"/>
  </cols>
  <sheetData>
    <row r="1" spans="1:2" ht="16.5">
      <c r="A1" s="29" t="s">
        <v>24</v>
      </c>
      <c r="B1" s="39" t="s">
        <v>540</v>
      </c>
    </row>
    <row r="2" spans="1:2" ht="16.5">
      <c r="A2" s="6">
        <v>801</v>
      </c>
      <c r="B2" s="20" t="s">
        <v>570</v>
      </c>
    </row>
    <row r="3" spans="1:2" ht="16.5">
      <c r="A3" s="6">
        <v>802</v>
      </c>
      <c r="B3" s="13" t="s">
        <v>571</v>
      </c>
    </row>
    <row r="4" spans="1:2" ht="49.5">
      <c r="A4" s="6">
        <v>803</v>
      </c>
      <c r="B4" s="21" t="s">
        <v>572</v>
      </c>
    </row>
    <row r="5" spans="1:2" ht="33">
      <c r="A5" s="6">
        <v>804</v>
      </c>
      <c r="B5" s="21" t="s">
        <v>573</v>
      </c>
    </row>
    <row r="6" spans="1:2" ht="33">
      <c r="A6" s="6">
        <v>805</v>
      </c>
      <c r="B6" s="21" t="s">
        <v>574</v>
      </c>
    </row>
    <row r="7" spans="1:2" ht="33">
      <c r="A7" s="6">
        <v>807</v>
      </c>
      <c r="B7" s="21" t="s">
        <v>575</v>
      </c>
    </row>
    <row r="8" spans="1:2" ht="33">
      <c r="A8" s="6">
        <v>808</v>
      </c>
      <c r="B8" s="21" t="s">
        <v>514</v>
      </c>
    </row>
    <row r="9" spans="1:2" ht="33">
      <c r="A9" s="6">
        <v>809</v>
      </c>
      <c r="B9" s="21" t="s">
        <v>576</v>
      </c>
    </row>
    <row r="10" spans="1:2" ht="33">
      <c r="A10" s="6">
        <v>810</v>
      </c>
      <c r="B10" s="21" t="s">
        <v>577</v>
      </c>
    </row>
    <row r="11" spans="1:2" ht="33">
      <c r="A11" s="6">
        <v>811</v>
      </c>
      <c r="B11" s="21" t="s">
        <v>578</v>
      </c>
    </row>
    <row r="12" spans="1:2" ht="49.5">
      <c r="A12" s="6">
        <v>840</v>
      </c>
      <c r="B12" s="21" t="s">
        <v>537</v>
      </c>
    </row>
    <row r="13" spans="1:2" ht="33">
      <c r="A13" s="6">
        <v>842</v>
      </c>
      <c r="B13" s="10" t="s">
        <v>534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B13"/>
    </sheetView>
  </sheetViews>
  <sheetFormatPr defaultColWidth="9.00390625" defaultRowHeight="12.75"/>
  <cols>
    <col min="1" max="1" width="13.125" style="43" customWidth="1"/>
    <col min="2" max="2" width="55.625" style="40" customWidth="1"/>
    <col min="3" max="16384" width="9.125" style="40" customWidth="1"/>
  </cols>
  <sheetData>
    <row r="1" spans="1:2" ht="16.5">
      <c r="A1" s="46" t="s">
        <v>24</v>
      </c>
      <c r="B1" s="44" t="s">
        <v>540</v>
      </c>
    </row>
    <row r="2" spans="1:2" ht="16.5">
      <c r="A2" s="9" t="s">
        <v>544</v>
      </c>
      <c r="B2" s="45" t="s">
        <v>41</v>
      </c>
    </row>
    <row r="3" spans="1:2" ht="33">
      <c r="A3" s="9" t="s">
        <v>546</v>
      </c>
      <c r="B3" s="45" t="s">
        <v>42</v>
      </c>
    </row>
    <row r="4" spans="1:2" ht="16.5">
      <c r="A4" s="9" t="s">
        <v>547</v>
      </c>
      <c r="B4" s="45" t="s">
        <v>515</v>
      </c>
    </row>
    <row r="5" spans="1:2" ht="16.5">
      <c r="A5" s="9" t="s">
        <v>552</v>
      </c>
      <c r="B5" s="45" t="s">
        <v>508</v>
      </c>
    </row>
    <row r="6" spans="1:2" ht="16.5">
      <c r="A6" s="9" t="s">
        <v>548</v>
      </c>
      <c r="B6" s="45" t="s">
        <v>493</v>
      </c>
    </row>
    <row r="7" spans="1:2" ht="16.5">
      <c r="A7" s="9" t="s">
        <v>527</v>
      </c>
      <c r="B7" s="45" t="s">
        <v>509</v>
      </c>
    </row>
    <row r="8" spans="1:2" ht="16.5">
      <c r="A8" s="9" t="s">
        <v>553</v>
      </c>
      <c r="B8" s="45" t="s">
        <v>43</v>
      </c>
    </row>
    <row r="9" spans="1:2" ht="16.5">
      <c r="A9" s="9" t="s">
        <v>550</v>
      </c>
      <c r="B9" s="45" t="s">
        <v>592</v>
      </c>
    </row>
    <row r="10" spans="1:2" ht="16.5">
      <c r="A10" s="9" t="s">
        <v>520</v>
      </c>
      <c r="B10" s="45" t="s">
        <v>510</v>
      </c>
    </row>
    <row r="11" spans="1:2" ht="16.5">
      <c r="A11" s="9" t="s">
        <v>555</v>
      </c>
      <c r="B11" s="45" t="s">
        <v>507</v>
      </c>
    </row>
    <row r="12" spans="1:2" ht="16.5">
      <c r="A12" s="9" t="s">
        <v>528</v>
      </c>
      <c r="B12" s="45" t="s">
        <v>549</v>
      </c>
    </row>
    <row r="13" spans="1:2" ht="33">
      <c r="A13" s="9" t="s">
        <v>522</v>
      </c>
      <c r="B13" s="45" t="s">
        <v>513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3"/>
  <sheetViews>
    <sheetView zoomScale="80" zoomScaleNormal="80" workbookViewId="0" topLeftCell="A240">
      <selection activeCell="A243" sqref="A243:B243"/>
    </sheetView>
  </sheetViews>
  <sheetFormatPr defaultColWidth="9.00390625" defaultRowHeight="12.75"/>
  <cols>
    <col min="1" max="1" width="13.75390625" style="30" customWidth="1"/>
    <col min="2" max="2" width="89.00390625" style="4" customWidth="1"/>
    <col min="3" max="16384" width="9.125" style="4" customWidth="1"/>
  </cols>
  <sheetData>
    <row r="1" spans="1:2" ht="12.75">
      <c r="A1" s="29" t="s">
        <v>24</v>
      </c>
      <c r="B1" s="27" t="s">
        <v>540</v>
      </c>
    </row>
    <row r="2" spans="1:2" ht="12.75">
      <c r="A2" s="28" t="s">
        <v>602</v>
      </c>
      <c r="B2" s="27" t="s">
        <v>603</v>
      </c>
    </row>
    <row r="3" spans="1:2" ht="33">
      <c r="A3" s="28" t="s">
        <v>604</v>
      </c>
      <c r="B3" s="27" t="s">
        <v>605</v>
      </c>
    </row>
    <row r="4" spans="1:2" ht="12.75">
      <c r="A4" s="28" t="s">
        <v>606</v>
      </c>
      <c r="B4" s="27" t="s">
        <v>607</v>
      </c>
    </row>
    <row r="5" spans="1:2" ht="33">
      <c r="A5" s="28" t="s">
        <v>608</v>
      </c>
      <c r="B5" s="27" t="s">
        <v>609</v>
      </c>
    </row>
    <row r="6" spans="1:2" ht="33">
      <c r="A6" s="28" t="s">
        <v>135</v>
      </c>
      <c r="B6" s="27" t="s">
        <v>136</v>
      </c>
    </row>
    <row r="7" spans="1:2" ht="12.75">
      <c r="A7" s="28" t="s">
        <v>610</v>
      </c>
      <c r="B7" s="27" t="s">
        <v>587</v>
      </c>
    </row>
    <row r="8" spans="1:2" ht="49.5">
      <c r="A8" s="28" t="s">
        <v>611</v>
      </c>
      <c r="B8" s="27" t="s">
        <v>158</v>
      </c>
    </row>
    <row r="9" spans="1:2" ht="49.5">
      <c r="A9" s="28" t="s">
        <v>137</v>
      </c>
      <c r="B9" s="27" t="s">
        <v>138</v>
      </c>
    </row>
    <row r="10" spans="1:2" ht="66">
      <c r="A10" s="28" t="s">
        <v>139</v>
      </c>
      <c r="B10" s="27" t="s">
        <v>140</v>
      </c>
    </row>
    <row r="11" spans="1:2" ht="12.75">
      <c r="A11" s="28" t="s">
        <v>612</v>
      </c>
      <c r="B11" s="27" t="s">
        <v>579</v>
      </c>
    </row>
    <row r="12" spans="1:2" ht="53.25" customHeight="1">
      <c r="A12" s="28" t="s">
        <v>613</v>
      </c>
      <c r="B12" s="27" t="s">
        <v>159</v>
      </c>
    </row>
    <row r="13" spans="1:2" ht="75.75" customHeight="1">
      <c r="A13" s="28" t="s">
        <v>614</v>
      </c>
      <c r="B13" s="27" t="s">
        <v>160</v>
      </c>
    </row>
    <row r="14" spans="1:2" ht="33">
      <c r="A14" s="28" t="s">
        <v>615</v>
      </c>
      <c r="B14" s="27" t="s">
        <v>616</v>
      </c>
    </row>
    <row r="15" spans="1:2" ht="53.25" customHeight="1">
      <c r="A15" s="28" t="s">
        <v>148</v>
      </c>
      <c r="B15" s="27" t="s">
        <v>161</v>
      </c>
    </row>
    <row r="16" spans="1:2" ht="121.5" customHeight="1">
      <c r="A16" s="28" t="s">
        <v>145</v>
      </c>
      <c r="B16" s="27" t="s">
        <v>146</v>
      </c>
    </row>
    <row r="17" spans="1:2" ht="84.75" customHeight="1">
      <c r="A17" s="28" t="s">
        <v>147</v>
      </c>
      <c r="B17" s="27" t="s">
        <v>162</v>
      </c>
    </row>
    <row r="18" spans="1:2" ht="12.75">
      <c r="A18" s="28" t="s">
        <v>617</v>
      </c>
      <c r="B18" s="27" t="s">
        <v>618</v>
      </c>
    </row>
    <row r="19" spans="1:2" ht="12.75">
      <c r="A19" s="28" t="s">
        <v>619</v>
      </c>
      <c r="B19" s="27" t="s">
        <v>620</v>
      </c>
    </row>
    <row r="20" spans="1:2" ht="49.5">
      <c r="A20" s="28" t="s">
        <v>621</v>
      </c>
      <c r="B20" s="53" t="s">
        <v>622</v>
      </c>
    </row>
    <row r="21" spans="1:2" ht="12.75">
      <c r="A21" s="28" t="s">
        <v>623</v>
      </c>
      <c r="B21" s="27" t="s">
        <v>624</v>
      </c>
    </row>
    <row r="22" spans="1:2" ht="33">
      <c r="A22" s="28" t="s">
        <v>625</v>
      </c>
      <c r="B22" s="27" t="s">
        <v>0</v>
      </c>
    </row>
    <row r="23" spans="1:2" ht="33">
      <c r="A23" s="28" t="s">
        <v>1</v>
      </c>
      <c r="B23" s="3" t="s">
        <v>2</v>
      </c>
    </row>
    <row r="24" spans="1:2" ht="33">
      <c r="A24" s="28" t="s">
        <v>3</v>
      </c>
      <c r="B24" s="27" t="s">
        <v>4</v>
      </c>
    </row>
    <row r="25" spans="1:2" ht="66">
      <c r="A25" s="28" t="s">
        <v>5</v>
      </c>
      <c r="B25" s="53" t="s">
        <v>170</v>
      </c>
    </row>
    <row r="26" spans="1:2" ht="49.5">
      <c r="A26" s="28" t="s">
        <v>171</v>
      </c>
      <c r="B26" s="53" t="s">
        <v>172</v>
      </c>
    </row>
    <row r="27" spans="1:2" ht="66">
      <c r="A27" s="28" t="s">
        <v>173</v>
      </c>
      <c r="B27" s="27" t="s">
        <v>174</v>
      </c>
    </row>
    <row r="28" spans="1:2" ht="33">
      <c r="A28" s="28" t="s">
        <v>175</v>
      </c>
      <c r="B28" s="27" t="s">
        <v>176</v>
      </c>
    </row>
    <row r="29" spans="1:2" ht="33">
      <c r="A29" s="28" t="s">
        <v>177</v>
      </c>
      <c r="B29" s="27" t="s">
        <v>6</v>
      </c>
    </row>
    <row r="30" spans="1:2" ht="12.75">
      <c r="A30" s="28" t="s">
        <v>178</v>
      </c>
      <c r="B30" s="27" t="s">
        <v>179</v>
      </c>
    </row>
    <row r="31" spans="1:2" ht="33">
      <c r="A31" s="28" t="s">
        <v>180</v>
      </c>
      <c r="B31" s="27" t="s">
        <v>181</v>
      </c>
    </row>
    <row r="32" spans="1:2" ht="33">
      <c r="A32" s="28" t="s">
        <v>122</v>
      </c>
      <c r="B32" s="27" t="s">
        <v>123</v>
      </c>
    </row>
    <row r="33" spans="1:2" ht="70.5" customHeight="1">
      <c r="A33" s="28" t="s">
        <v>124</v>
      </c>
      <c r="B33" s="27" t="s">
        <v>125</v>
      </c>
    </row>
    <row r="34" spans="1:2" ht="143.25" customHeight="1">
      <c r="A34" s="28" t="s">
        <v>143</v>
      </c>
      <c r="B34" s="27" t="s">
        <v>144</v>
      </c>
    </row>
    <row r="35" spans="1:2" ht="33">
      <c r="A35" s="28" t="s">
        <v>182</v>
      </c>
      <c r="B35" s="27" t="s">
        <v>183</v>
      </c>
    </row>
    <row r="36" spans="1:2" ht="33">
      <c r="A36" s="28" t="s">
        <v>184</v>
      </c>
      <c r="B36" s="27" t="s">
        <v>185</v>
      </c>
    </row>
    <row r="37" spans="1:2" ht="12.75">
      <c r="A37" s="28" t="s">
        <v>186</v>
      </c>
      <c r="B37" s="27" t="s">
        <v>187</v>
      </c>
    </row>
    <row r="38" spans="1:2" ht="49.5">
      <c r="A38" s="28" t="s">
        <v>188</v>
      </c>
      <c r="B38" s="27" t="s">
        <v>189</v>
      </c>
    </row>
    <row r="39" spans="1:2" ht="12.75">
      <c r="A39" s="28" t="s">
        <v>190</v>
      </c>
      <c r="B39" s="27" t="s">
        <v>191</v>
      </c>
    </row>
    <row r="40" spans="1:2" ht="66">
      <c r="A40" s="28" t="s">
        <v>192</v>
      </c>
      <c r="B40" s="27" t="s">
        <v>193</v>
      </c>
    </row>
    <row r="41" spans="1:2" ht="49.5">
      <c r="A41" s="28" t="s">
        <v>194</v>
      </c>
      <c r="B41" s="27" t="s">
        <v>195</v>
      </c>
    </row>
    <row r="42" spans="1:2" ht="12.75">
      <c r="A42" s="28" t="s">
        <v>196</v>
      </c>
      <c r="B42" s="27" t="s">
        <v>197</v>
      </c>
    </row>
    <row r="43" spans="1:2" ht="12.75">
      <c r="A43" s="28" t="s">
        <v>198</v>
      </c>
      <c r="B43" s="27" t="s">
        <v>199</v>
      </c>
    </row>
    <row r="44" spans="1:2" ht="12.75">
      <c r="A44" s="28" t="s">
        <v>200</v>
      </c>
      <c r="B44" s="27" t="s">
        <v>201</v>
      </c>
    </row>
    <row r="45" spans="1:2" ht="12.75">
      <c r="A45" s="28" t="s">
        <v>202</v>
      </c>
      <c r="B45" s="27" t="s">
        <v>203</v>
      </c>
    </row>
    <row r="46" spans="1:2" ht="33">
      <c r="A46" s="28" t="s">
        <v>204</v>
      </c>
      <c r="B46" s="27" t="s">
        <v>205</v>
      </c>
    </row>
    <row r="47" spans="1:2" ht="49.5">
      <c r="A47" s="28" t="s">
        <v>206</v>
      </c>
      <c r="B47" s="27" t="s">
        <v>207</v>
      </c>
    </row>
    <row r="48" spans="1:2" ht="12.75">
      <c r="A48" s="28" t="s">
        <v>208</v>
      </c>
      <c r="B48" s="27" t="s">
        <v>209</v>
      </c>
    </row>
    <row r="49" spans="1:2" ht="12.75">
      <c r="A49" s="28" t="s">
        <v>210</v>
      </c>
      <c r="B49" s="27" t="s">
        <v>211</v>
      </c>
    </row>
    <row r="50" spans="1:2" ht="12.75">
      <c r="A50" s="28" t="s">
        <v>212</v>
      </c>
      <c r="B50" s="27" t="s">
        <v>213</v>
      </c>
    </row>
    <row r="51" spans="1:2" ht="12.75">
      <c r="A51" s="28" t="s">
        <v>214</v>
      </c>
      <c r="B51" s="27" t="s">
        <v>215</v>
      </c>
    </row>
    <row r="52" spans="1:2" ht="12.75">
      <c r="A52" s="28" t="s">
        <v>216</v>
      </c>
      <c r="B52" s="27" t="s">
        <v>217</v>
      </c>
    </row>
    <row r="53" spans="1:2" ht="49.5">
      <c r="A53" s="28" t="s">
        <v>218</v>
      </c>
      <c r="B53" s="27" t="s">
        <v>219</v>
      </c>
    </row>
    <row r="54" spans="1:2" ht="49.5">
      <c r="A54" s="28" t="s">
        <v>220</v>
      </c>
      <c r="B54" s="27" t="s">
        <v>221</v>
      </c>
    </row>
    <row r="55" spans="1:2" ht="66">
      <c r="A55" s="28" t="s">
        <v>222</v>
      </c>
      <c r="B55" s="27" t="s">
        <v>223</v>
      </c>
    </row>
    <row r="56" spans="1:2" ht="12.75">
      <c r="A56" s="28" t="s">
        <v>224</v>
      </c>
      <c r="B56" s="27" t="s">
        <v>209</v>
      </c>
    </row>
    <row r="57" spans="1:2" ht="33">
      <c r="A57" s="28" t="s">
        <v>225</v>
      </c>
      <c r="B57" s="27" t="s">
        <v>226</v>
      </c>
    </row>
    <row r="58" spans="1:2" ht="12.75">
      <c r="A58" s="28" t="s">
        <v>227</v>
      </c>
      <c r="B58" s="27" t="s">
        <v>228</v>
      </c>
    </row>
    <row r="59" spans="1:2" ht="49.5">
      <c r="A59" s="28" t="s">
        <v>229</v>
      </c>
      <c r="B59" s="27" t="s">
        <v>230</v>
      </c>
    </row>
    <row r="60" spans="1:2" ht="49.5">
      <c r="A60" s="28" t="s">
        <v>231</v>
      </c>
      <c r="B60" s="27" t="s">
        <v>232</v>
      </c>
    </row>
    <row r="61" spans="1:2" ht="12.75">
      <c r="A61" s="28" t="s">
        <v>233</v>
      </c>
      <c r="B61" s="27" t="s">
        <v>209</v>
      </c>
    </row>
    <row r="62" spans="1:2" ht="12.75">
      <c r="A62" s="28" t="s">
        <v>234</v>
      </c>
      <c r="B62" s="27" t="s">
        <v>235</v>
      </c>
    </row>
    <row r="63" spans="1:2" ht="66">
      <c r="A63" s="28" t="s">
        <v>236</v>
      </c>
      <c r="B63" s="27" t="s">
        <v>237</v>
      </c>
    </row>
    <row r="64" spans="1:2" ht="66">
      <c r="A64" s="28" t="s">
        <v>238</v>
      </c>
      <c r="B64" s="27" t="s">
        <v>239</v>
      </c>
    </row>
    <row r="65" spans="1:2" ht="12.75">
      <c r="A65" s="28" t="s">
        <v>240</v>
      </c>
      <c r="B65" s="27" t="s">
        <v>241</v>
      </c>
    </row>
    <row r="66" spans="1:2" ht="12.75">
      <c r="A66" s="28" t="s">
        <v>242</v>
      </c>
      <c r="B66" s="27" t="s">
        <v>243</v>
      </c>
    </row>
    <row r="67" spans="1:2" ht="12.75">
      <c r="A67" s="28" t="s">
        <v>244</v>
      </c>
      <c r="B67" s="27" t="s">
        <v>245</v>
      </c>
    </row>
    <row r="68" spans="1:2" ht="33">
      <c r="A68" s="28" t="s">
        <v>246</v>
      </c>
      <c r="B68" s="27" t="s">
        <v>247</v>
      </c>
    </row>
    <row r="69" spans="1:2" ht="49.5">
      <c r="A69" s="28" t="s">
        <v>248</v>
      </c>
      <c r="B69" s="27" t="s">
        <v>232</v>
      </c>
    </row>
    <row r="70" spans="1:2" ht="12.75">
      <c r="A70" s="28" t="s">
        <v>249</v>
      </c>
      <c r="B70" s="27" t="s">
        <v>209</v>
      </c>
    </row>
    <row r="71" spans="1:2" ht="33">
      <c r="A71" s="28" t="s">
        <v>250</v>
      </c>
      <c r="B71" s="27" t="s">
        <v>251</v>
      </c>
    </row>
    <row r="72" spans="1:2" ht="33">
      <c r="A72" s="28" t="s">
        <v>252</v>
      </c>
      <c r="B72" s="27" t="s">
        <v>253</v>
      </c>
    </row>
    <row r="73" spans="1:2" ht="12.75">
      <c r="A73" s="28" t="s">
        <v>254</v>
      </c>
      <c r="B73" s="27" t="s">
        <v>255</v>
      </c>
    </row>
    <row r="74" spans="1:2" ht="33">
      <c r="A74" s="28" t="s">
        <v>256</v>
      </c>
      <c r="B74" s="27" t="s">
        <v>257</v>
      </c>
    </row>
    <row r="75" spans="1:2" ht="33">
      <c r="A75" s="28" t="s">
        <v>258</v>
      </c>
      <c r="B75" s="27" t="s">
        <v>259</v>
      </c>
    </row>
    <row r="76" spans="1:2" ht="12.75">
      <c r="A76" s="28" t="s">
        <v>260</v>
      </c>
      <c r="B76" s="27" t="s">
        <v>261</v>
      </c>
    </row>
    <row r="77" spans="1:2" ht="12.75">
      <c r="A77" s="28" t="s">
        <v>262</v>
      </c>
      <c r="B77" s="27" t="s">
        <v>263</v>
      </c>
    </row>
    <row r="78" spans="1:2" ht="12.75">
      <c r="A78" s="28" t="s">
        <v>264</v>
      </c>
      <c r="B78" s="27" t="s">
        <v>265</v>
      </c>
    </row>
    <row r="79" spans="1:2" ht="12.75">
      <c r="A79" s="28" t="s">
        <v>266</v>
      </c>
      <c r="B79" s="27" t="s">
        <v>267</v>
      </c>
    </row>
    <row r="80" spans="1:2" ht="33">
      <c r="A80" s="28" t="s">
        <v>268</v>
      </c>
      <c r="B80" s="27" t="s">
        <v>269</v>
      </c>
    </row>
    <row r="81" spans="1:2" ht="82.5">
      <c r="A81" s="28" t="s">
        <v>92</v>
      </c>
      <c r="B81" s="27" t="s">
        <v>93</v>
      </c>
    </row>
    <row r="82" spans="1:2" ht="12.75">
      <c r="A82" s="51" t="s">
        <v>270</v>
      </c>
      <c r="B82" s="27" t="s">
        <v>271</v>
      </c>
    </row>
    <row r="83" spans="1:2" ht="33">
      <c r="A83" s="51" t="s">
        <v>272</v>
      </c>
      <c r="B83" s="53" t="s">
        <v>273</v>
      </c>
    </row>
    <row r="84" spans="1:2" ht="33">
      <c r="A84" s="51" t="s">
        <v>274</v>
      </c>
      <c r="B84" s="53" t="s">
        <v>275</v>
      </c>
    </row>
    <row r="85" spans="1:2" ht="12.75">
      <c r="A85" s="51" t="s">
        <v>276</v>
      </c>
      <c r="B85" s="53" t="s">
        <v>277</v>
      </c>
    </row>
    <row r="86" spans="1:2" ht="66">
      <c r="A86" s="51" t="s">
        <v>278</v>
      </c>
      <c r="B86" s="53" t="s">
        <v>279</v>
      </c>
    </row>
    <row r="87" spans="1:2" ht="33">
      <c r="A87" s="51" t="s">
        <v>280</v>
      </c>
      <c r="B87" s="27" t="s">
        <v>281</v>
      </c>
    </row>
    <row r="88" spans="1:2" ht="33">
      <c r="A88" s="51" t="s">
        <v>282</v>
      </c>
      <c r="B88" s="27" t="s">
        <v>283</v>
      </c>
    </row>
    <row r="89" spans="1:2" ht="33">
      <c r="A89" s="51" t="s">
        <v>284</v>
      </c>
      <c r="B89" s="53" t="s">
        <v>285</v>
      </c>
    </row>
    <row r="90" spans="1:2" ht="33">
      <c r="A90" s="51" t="s">
        <v>286</v>
      </c>
      <c r="B90" s="53" t="s">
        <v>287</v>
      </c>
    </row>
    <row r="91" spans="1:2" ht="33">
      <c r="A91" s="51" t="s">
        <v>288</v>
      </c>
      <c r="B91" s="53" t="s">
        <v>289</v>
      </c>
    </row>
    <row r="92" spans="1:2" ht="33">
      <c r="A92" s="51" t="s">
        <v>290</v>
      </c>
      <c r="B92" s="53" t="s">
        <v>291</v>
      </c>
    </row>
    <row r="93" spans="1:2" ht="12.75">
      <c r="A93" s="51" t="s">
        <v>292</v>
      </c>
      <c r="B93" s="27" t="s">
        <v>293</v>
      </c>
    </row>
    <row r="94" spans="1:2" ht="33">
      <c r="A94" s="51" t="s">
        <v>294</v>
      </c>
      <c r="B94" s="27" t="s">
        <v>295</v>
      </c>
    </row>
    <row r="95" spans="1:2" ht="12.75">
      <c r="A95" s="51" t="s">
        <v>296</v>
      </c>
      <c r="B95" s="27" t="s">
        <v>297</v>
      </c>
    </row>
    <row r="96" spans="1:2" ht="12.75">
      <c r="A96" s="28" t="s">
        <v>298</v>
      </c>
      <c r="B96" s="27" t="s">
        <v>299</v>
      </c>
    </row>
    <row r="97" spans="1:2" ht="33">
      <c r="A97" s="28" t="s">
        <v>300</v>
      </c>
      <c r="B97" s="27" t="s">
        <v>301</v>
      </c>
    </row>
    <row r="98" spans="1:2" ht="49.5">
      <c r="A98" s="28" t="s">
        <v>302</v>
      </c>
      <c r="B98" s="27" t="s">
        <v>303</v>
      </c>
    </row>
    <row r="99" spans="1:2" ht="49.5">
      <c r="A99" s="28" t="s">
        <v>304</v>
      </c>
      <c r="B99" s="27" t="s">
        <v>305</v>
      </c>
    </row>
    <row r="100" spans="1:2" ht="12.75">
      <c r="A100" s="28" t="s">
        <v>306</v>
      </c>
      <c r="B100" s="27" t="s">
        <v>307</v>
      </c>
    </row>
    <row r="101" spans="1:2" ht="12.75">
      <c r="A101" s="28" t="s">
        <v>308</v>
      </c>
      <c r="B101" s="70" t="s">
        <v>46</v>
      </c>
    </row>
    <row r="102" spans="1:2" ht="12.75">
      <c r="A102" s="28" t="s">
        <v>309</v>
      </c>
      <c r="B102" s="53" t="s">
        <v>310</v>
      </c>
    </row>
    <row r="103" spans="1:2" ht="12.75">
      <c r="A103" s="28" t="s">
        <v>311</v>
      </c>
      <c r="B103" s="53" t="s">
        <v>312</v>
      </c>
    </row>
    <row r="104" spans="1:2" ht="12.75">
      <c r="A104" s="28" t="s">
        <v>313</v>
      </c>
      <c r="B104" s="53" t="s">
        <v>314</v>
      </c>
    </row>
    <row r="105" spans="1:2" ht="12.75">
      <c r="A105" s="28" t="s">
        <v>315</v>
      </c>
      <c r="B105" s="53" t="s">
        <v>316</v>
      </c>
    </row>
    <row r="106" spans="1:2" ht="12.75">
      <c r="A106" s="28" t="s">
        <v>317</v>
      </c>
      <c r="B106" s="53" t="s">
        <v>318</v>
      </c>
    </row>
    <row r="107" spans="1:2" ht="33">
      <c r="A107" s="28" t="s">
        <v>319</v>
      </c>
      <c r="B107" s="27" t="s">
        <v>320</v>
      </c>
    </row>
    <row r="108" spans="1:2" ht="33">
      <c r="A108" s="28" t="s">
        <v>321</v>
      </c>
      <c r="B108" s="27" t="s">
        <v>47</v>
      </c>
    </row>
    <row r="109" spans="1:2" ht="66">
      <c r="A109" s="28" t="s">
        <v>322</v>
      </c>
      <c r="B109" s="27" t="s">
        <v>323</v>
      </c>
    </row>
    <row r="110" spans="1:2" ht="33">
      <c r="A110" s="51" t="s">
        <v>324</v>
      </c>
      <c r="B110" s="27" t="s">
        <v>325</v>
      </c>
    </row>
    <row r="111" spans="1:2" ht="33">
      <c r="A111" s="51" t="s">
        <v>326</v>
      </c>
      <c r="B111" s="27" t="s">
        <v>327</v>
      </c>
    </row>
    <row r="112" spans="1:2" ht="12.75">
      <c r="A112" s="51" t="s">
        <v>328</v>
      </c>
      <c r="B112" s="27" t="s">
        <v>329</v>
      </c>
    </row>
    <row r="113" spans="1:2" ht="12.75">
      <c r="A113" s="51" t="s">
        <v>330</v>
      </c>
      <c r="B113" s="27" t="s">
        <v>331</v>
      </c>
    </row>
    <row r="114" spans="1:2" ht="49.5">
      <c r="A114" s="51" t="s">
        <v>332</v>
      </c>
      <c r="B114" s="27" t="s">
        <v>333</v>
      </c>
    </row>
    <row r="115" spans="1:2" ht="56.25" customHeight="1">
      <c r="A115" s="51" t="s">
        <v>334</v>
      </c>
      <c r="B115" s="27" t="s">
        <v>163</v>
      </c>
    </row>
    <row r="116" spans="1:2" ht="33">
      <c r="A116" s="51" t="s">
        <v>335</v>
      </c>
      <c r="B116" s="27" t="s">
        <v>336</v>
      </c>
    </row>
    <row r="117" spans="1:2" ht="49.5">
      <c r="A117" s="51" t="s">
        <v>337</v>
      </c>
      <c r="B117" s="27" t="s">
        <v>338</v>
      </c>
    </row>
    <row r="118" spans="1:2" ht="33">
      <c r="A118" s="51" t="s">
        <v>339</v>
      </c>
      <c r="B118" s="27" t="s">
        <v>340</v>
      </c>
    </row>
    <row r="119" spans="1:2" ht="49.5">
      <c r="A119" s="51" t="s">
        <v>341</v>
      </c>
      <c r="B119" s="27" t="s">
        <v>342</v>
      </c>
    </row>
    <row r="120" spans="1:2" ht="33">
      <c r="A120" s="51" t="s">
        <v>343</v>
      </c>
      <c r="B120" s="27" t="s">
        <v>344</v>
      </c>
    </row>
    <row r="121" spans="1:2" ht="33">
      <c r="A121" s="51" t="s">
        <v>345</v>
      </c>
      <c r="B121" s="27" t="s">
        <v>346</v>
      </c>
    </row>
    <row r="122" spans="1:2" ht="33">
      <c r="A122" s="51" t="s">
        <v>347</v>
      </c>
      <c r="B122" s="27" t="s">
        <v>348</v>
      </c>
    </row>
    <row r="123" spans="1:2" ht="33">
      <c r="A123" s="51" t="s">
        <v>349</v>
      </c>
      <c r="B123" s="27" t="s">
        <v>350</v>
      </c>
    </row>
    <row r="124" spans="1:2" ht="33">
      <c r="A124" s="51" t="s">
        <v>351</v>
      </c>
      <c r="B124" s="27" t="s">
        <v>44</v>
      </c>
    </row>
    <row r="125" spans="1:2" ht="12.75">
      <c r="A125" s="51" t="s">
        <v>352</v>
      </c>
      <c r="B125" s="27" t="s">
        <v>353</v>
      </c>
    </row>
    <row r="126" spans="1:2" ht="49.5">
      <c r="A126" s="51" t="s">
        <v>73</v>
      </c>
      <c r="B126" s="27" t="s">
        <v>74</v>
      </c>
    </row>
    <row r="127" spans="1:2" ht="33">
      <c r="A127" s="51" t="s">
        <v>133</v>
      </c>
      <c r="B127" s="27" t="s">
        <v>134</v>
      </c>
    </row>
    <row r="128" spans="1:2" ht="39.75" customHeight="1">
      <c r="A128" s="51" t="s">
        <v>121</v>
      </c>
      <c r="B128" s="27" t="s">
        <v>112</v>
      </c>
    </row>
    <row r="129" spans="1:2" ht="69" customHeight="1">
      <c r="A129" s="51" t="s">
        <v>119</v>
      </c>
      <c r="B129" s="27" t="s">
        <v>120</v>
      </c>
    </row>
    <row r="130" spans="1:2" ht="76.5" customHeight="1">
      <c r="A130" s="51" t="s">
        <v>116</v>
      </c>
      <c r="B130" s="27" t="s">
        <v>110</v>
      </c>
    </row>
    <row r="131" spans="1:2" ht="125.25" customHeight="1">
      <c r="A131" s="51" t="s">
        <v>115</v>
      </c>
      <c r="B131" s="27" t="s">
        <v>103</v>
      </c>
    </row>
    <row r="132" spans="1:2" ht="33">
      <c r="A132" s="51" t="s">
        <v>354</v>
      </c>
      <c r="B132" s="27" t="s">
        <v>355</v>
      </c>
    </row>
    <row r="133" spans="1:2" ht="73.5" customHeight="1">
      <c r="A133" s="51" t="s">
        <v>151</v>
      </c>
      <c r="B133" s="27" t="s">
        <v>128</v>
      </c>
    </row>
    <row r="134" spans="1:2" ht="12.75">
      <c r="A134" s="51" t="s">
        <v>356</v>
      </c>
      <c r="B134" s="27" t="s">
        <v>357</v>
      </c>
    </row>
    <row r="135" spans="1:2" ht="33">
      <c r="A135" s="51" t="s">
        <v>358</v>
      </c>
      <c r="B135" s="27" t="s">
        <v>359</v>
      </c>
    </row>
    <row r="136" spans="1:2" ht="121.5" customHeight="1">
      <c r="A136" s="51" t="s">
        <v>129</v>
      </c>
      <c r="B136" s="27" t="s">
        <v>130</v>
      </c>
    </row>
    <row r="137" spans="1:2" ht="33">
      <c r="A137" s="58" t="s">
        <v>360</v>
      </c>
      <c r="B137" s="39" t="s">
        <v>361</v>
      </c>
    </row>
    <row r="138" spans="1:2" ht="33">
      <c r="A138" s="51" t="s">
        <v>362</v>
      </c>
      <c r="B138" s="27" t="s">
        <v>363</v>
      </c>
    </row>
    <row r="139" spans="1:2" ht="49.5">
      <c r="A139" s="51" t="s">
        <v>364</v>
      </c>
      <c r="B139" s="27" t="s">
        <v>365</v>
      </c>
    </row>
    <row r="140" spans="1:2" ht="33">
      <c r="A140" s="51" t="s">
        <v>366</v>
      </c>
      <c r="B140" s="27" t="s">
        <v>367</v>
      </c>
    </row>
    <row r="141" spans="1:2" ht="33">
      <c r="A141" s="51" t="s">
        <v>368</v>
      </c>
      <c r="B141" s="27" t="s">
        <v>369</v>
      </c>
    </row>
    <row r="142" spans="1:2" ht="33">
      <c r="A142" s="51" t="s">
        <v>370</v>
      </c>
      <c r="B142" s="53" t="s">
        <v>371</v>
      </c>
    </row>
    <row r="143" spans="1:2" ht="12.75">
      <c r="A143" s="51" t="s">
        <v>372</v>
      </c>
      <c r="B143" s="53" t="s">
        <v>373</v>
      </c>
    </row>
    <row r="144" spans="1:2" ht="33">
      <c r="A144" s="51" t="s">
        <v>374</v>
      </c>
      <c r="B144" s="53" t="s">
        <v>375</v>
      </c>
    </row>
    <row r="145" spans="1:2" ht="33">
      <c r="A145" s="51" t="s">
        <v>376</v>
      </c>
      <c r="B145" s="53" t="s">
        <v>377</v>
      </c>
    </row>
    <row r="146" spans="1:2" ht="12.75">
      <c r="A146" s="51" t="s">
        <v>378</v>
      </c>
      <c r="B146" s="53" t="s">
        <v>72</v>
      </c>
    </row>
    <row r="147" spans="1:2" ht="33">
      <c r="A147" s="51" t="s">
        <v>379</v>
      </c>
      <c r="B147" s="53" t="s">
        <v>48</v>
      </c>
    </row>
    <row r="148" spans="1:2" ht="12.75">
      <c r="A148" s="51" t="s">
        <v>380</v>
      </c>
      <c r="B148" s="53" t="s">
        <v>381</v>
      </c>
    </row>
    <row r="149" spans="1:2" ht="33">
      <c r="A149" s="51" t="s">
        <v>382</v>
      </c>
      <c r="B149" s="53" t="s">
        <v>383</v>
      </c>
    </row>
    <row r="150" spans="1:2" ht="12.75">
      <c r="A150" s="51" t="s">
        <v>384</v>
      </c>
      <c r="B150" s="53" t="s">
        <v>385</v>
      </c>
    </row>
    <row r="151" spans="1:2" ht="33">
      <c r="A151" s="51" t="s">
        <v>386</v>
      </c>
      <c r="B151" s="53" t="s">
        <v>387</v>
      </c>
    </row>
    <row r="152" spans="1:2" ht="42.75" customHeight="1">
      <c r="A152" s="51" t="s">
        <v>141</v>
      </c>
      <c r="B152" s="53" t="s">
        <v>142</v>
      </c>
    </row>
    <row r="153" spans="1:2" ht="87" customHeight="1">
      <c r="A153" s="51" t="s">
        <v>126</v>
      </c>
      <c r="B153" s="53" t="s">
        <v>127</v>
      </c>
    </row>
    <row r="154" spans="1:2" ht="12.75">
      <c r="A154" s="51" t="s">
        <v>388</v>
      </c>
      <c r="B154" s="53" t="s">
        <v>389</v>
      </c>
    </row>
    <row r="155" spans="1:2" ht="12.75">
      <c r="A155" s="51" t="s">
        <v>390</v>
      </c>
      <c r="B155" s="53" t="s">
        <v>391</v>
      </c>
    </row>
    <row r="156" spans="1:2" ht="33">
      <c r="A156" s="51" t="s">
        <v>392</v>
      </c>
      <c r="B156" s="53" t="s">
        <v>393</v>
      </c>
    </row>
    <row r="157" spans="1:2" ht="33">
      <c r="A157" s="51" t="s">
        <v>394</v>
      </c>
      <c r="B157" s="62" t="s">
        <v>395</v>
      </c>
    </row>
    <row r="158" spans="1:2" ht="33">
      <c r="A158" s="51" t="s">
        <v>396</v>
      </c>
      <c r="B158" s="62" t="s">
        <v>397</v>
      </c>
    </row>
    <row r="159" spans="1:2" ht="33">
      <c r="A159" s="51" t="s">
        <v>398</v>
      </c>
      <c r="B159" s="62" t="s">
        <v>399</v>
      </c>
    </row>
    <row r="160" spans="1:2" ht="33">
      <c r="A160" s="51" t="s">
        <v>400</v>
      </c>
      <c r="B160" s="62" t="s">
        <v>401</v>
      </c>
    </row>
    <row r="161" spans="1:2" ht="49.5">
      <c r="A161" s="61" t="s">
        <v>402</v>
      </c>
      <c r="B161" s="71" t="s">
        <v>403</v>
      </c>
    </row>
    <row r="162" spans="1:2" ht="33">
      <c r="A162" s="61" t="s">
        <v>404</v>
      </c>
      <c r="B162" s="71" t="s">
        <v>39</v>
      </c>
    </row>
    <row r="163" spans="1:2" ht="12.75">
      <c r="A163" s="61" t="s">
        <v>405</v>
      </c>
      <c r="B163" s="71" t="s">
        <v>49</v>
      </c>
    </row>
    <row r="164" spans="1:2" ht="12.75">
      <c r="A164" s="61" t="s">
        <v>407</v>
      </c>
      <c r="B164" s="71" t="s">
        <v>589</v>
      </c>
    </row>
    <row r="165" spans="1:2" ht="12.75">
      <c r="A165" s="61" t="s">
        <v>408</v>
      </c>
      <c r="B165" s="71" t="s">
        <v>50</v>
      </c>
    </row>
    <row r="166" spans="1:2" ht="12.75">
      <c r="A166" s="61" t="s">
        <v>409</v>
      </c>
      <c r="B166" s="71" t="s">
        <v>406</v>
      </c>
    </row>
    <row r="167" spans="1:2" ht="12.75">
      <c r="A167" s="51" t="s">
        <v>410</v>
      </c>
      <c r="B167" s="3" t="s">
        <v>40</v>
      </c>
    </row>
    <row r="168" spans="1:2" ht="49.5">
      <c r="A168" s="51" t="s">
        <v>411</v>
      </c>
      <c r="B168" s="3" t="s">
        <v>412</v>
      </c>
    </row>
    <row r="169" spans="1:2" ht="33">
      <c r="A169" s="51" t="s">
        <v>413</v>
      </c>
      <c r="B169" s="62" t="s">
        <v>414</v>
      </c>
    </row>
    <row r="170" spans="1:2" ht="12.75">
      <c r="A170" s="51" t="s">
        <v>415</v>
      </c>
      <c r="B170" s="62" t="s">
        <v>416</v>
      </c>
    </row>
    <row r="171" spans="1:2" ht="33">
      <c r="A171" s="51" t="s">
        <v>417</v>
      </c>
      <c r="B171" s="53" t="s">
        <v>418</v>
      </c>
    </row>
    <row r="172" spans="1:2" ht="12.75">
      <c r="A172" s="51" t="s">
        <v>419</v>
      </c>
      <c r="B172" s="53" t="s">
        <v>420</v>
      </c>
    </row>
    <row r="173" spans="1:2" ht="12.75">
      <c r="A173" s="51" t="s">
        <v>421</v>
      </c>
      <c r="B173" s="53" t="s">
        <v>422</v>
      </c>
    </row>
    <row r="174" spans="1:2" ht="12.75">
      <c r="A174" s="51" t="s">
        <v>423</v>
      </c>
      <c r="B174" s="53" t="s">
        <v>424</v>
      </c>
    </row>
    <row r="175" spans="1:2" ht="12.75">
      <c r="A175" s="51" t="s">
        <v>425</v>
      </c>
      <c r="B175" s="53" t="s">
        <v>426</v>
      </c>
    </row>
    <row r="176" spans="1:2" ht="33">
      <c r="A176" s="51" t="s">
        <v>427</v>
      </c>
      <c r="B176" s="53" t="s">
        <v>428</v>
      </c>
    </row>
    <row r="177" spans="1:2" ht="33">
      <c r="A177" s="51" t="s">
        <v>429</v>
      </c>
      <c r="B177" s="53" t="s">
        <v>430</v>
      </c>
    </row>
    <row r="178" spans="1:2" ht="12.75">
      <c r="A178" s="51" t="s">
        <v>431</v>
      </c>
      <c r="B178" s="53" t="s">
        <v>432</v>
      </c>
    </row>
    <row r="179" spans="1:2" ht="12.75">
      <c r="A179" s="51" t="s">
        <v>433</v>
      </c>
      <c r="B179" s="53" t="s">
        <v>434</v>
      </c>
    </row>
    <row r="180" spans="1:2" ht="12.75">
      <c r="A180" s="51" t="s">
        <v>435</v>
      </c>
      <c r="B180" s="53" t="s">
        <v>436</v>
      </c>
    </row>
    <row r="181" spans="1:2" ht="12.75">
      <c r="A181" s="51" t="s">
        <v>437</v>
      </c>
      <c r="B181" s="53" t="s">
        <v>438</v>
      </c>
    </row>
    <row r="182" spans="1:2" ht="33">
      <c r="A182" s="51" t="s">
        <v>439</v>
      </c>
      <c r="B182" s="53" t="s">
        <v>440</v>
      </c>
    </row>
    <row r="183" spans="1:2" ht="33">
      <c r="A183" s="51" t="s">
        <v>441</v>
      </c>
      <c r="B183" s="53" t="s">
        <v>442</v>
      </c>
    </row>
    <row r="184" spans="1:2" ht="12.75">
      <c r="A184" s="51" t="s">
        <v>443</v>
      </c>
      <c r="B184" s="53" t="s">
        <v>444</v>
      </c>
    </row>
    <row r="185" spans="1:2" ht="33">
      <c r="A185" s="51" t="s">
        <v>445</v>
      </c>
      <c r="B185" s="53" t="s">
        <v>446</v>
      </c>
    </row>
    <row r="186" spans="1:2" ht="33">
      <c r="A186" s="51" t="s">
        <v>447</v>
      </c>
      <c r="B186" s="53" t="s">
        <v>448</v>
      </c>
    </row>
    <row r="187" spans="1:2" ht="33">
      <c r="A187" s="51" t="s">
        <v>449</v>
      </c>
      <c r="B187" s="53" t="s">
        <v>80</v>
      </c>
    </row>
    <row r="188" spans="1:2" ht="33">
      <c r="A188" s="51" t="s">
        <v>450</v>
      </c>
      <c r="B188" s="53" t="s">
        <v>451</v>
      </c>
    </row>
    <row r="189" spans="1:2" ht="12.75">
      <c r="A189" s="51" t="s">
        <v>452</v>
      </c>
      <c r="B189" s="53" t="s">
        <v>453</v>
      </c>
    </row>
    <row r="190" spans="1:2" ht="33">
      <c r="A190" s="51" t="s">
        <v>454</v>
      </c>
      <c r="B190" s="53" t="s">
        <v>455</v>
      </c>
    </row>
    <row r="191" spans="1:2" ht="12.75">
      <c r="A191" s="51" t="s">
        <v>456</v>
      </c>
      <c r="B191" s="53" t="s">
        <v>457</v>
      </c>
    </row>
    <row r="192" spans="1:2" ht="33">
      <c r="A192" s="51" t="s">
        <v>458</v>
      </c>
      <c r="B192" s="53" t="s">
        <v>459</v>
      </c>
    </row>
    <row r="193" spans="1:2" ht="12.75">
      <c r="A193" s="51" t="s">
        <v>460</v>
      </c>
      <c r="B193" s="53" t="s">
        <v>461</v>
      </c>
    </row>
    <row r="194" spans="1:2" ht="49.5">
      <c r="A194" s="51" t="s">
        <v>462</v>
      </c>
      <c r="B194" s="53" t="s">
        <v>463</v>
      </c>
    </row>
    <row r="195" spans="1:2" ht="12.75">
      <c r="A195" s="51" t="s">
        <v>464</v>
      </c>
      <c r="B195" s="53" t="s">
        <v>465</v>
      </c>
    </row>
    <row r="196" spans="1:2" ht="12.75">
      <c r="A196" s="51" t="s">
        <v>466</v>
      </c>
      <c r="B196" s="53" t="s">
        <v>467</v>
      </c>
    </row>
    <row r="197" spans="1:2" ht="33">
      <c r="A197" s="51" t="s">
        <v>468</v>
      </c>
      <c r="B197" s="53" t="s">
        <v>469</v>
      </c>
    </row>
    <row r="198" spans="1:2" ht="12.75">
      <c r="A198" s="51" t="s">
        <v>470</v>
      </c>
      <c r="B198" s="53" t="s">
        <v>471</v>
      </c>
    </row>
    <row r="199" spans="1:2" ht="12.75">
      <c r="A199" s="51" t="s">
        <v>472</v>
      </c>
      <c r="B199" s="53" t="s">
        <v>473</v>
      </c>
    </row>
    <row r="200" spans="1:2" ht="12.75">
      <c r="A200" s="51" t="s">
        <v>474</v>
      </c>
      <c r="B200" s="53" t="s">
        <v>475</v>
      </c>
    </row>
    <row r="201" spans="1:2" ht="12.75">
      <c r="A201" s="51" t="s">
        <v>476</v>
      </c>
      <c r="B201" s="53" t="s">
        <v>477</v>
      </c>
    </row>
    <row r="202" spans="1:2" ht="49.5">
      <c r="A202" s="51" t="s">
        <v>478</v>
      </c>
      <c r="B202" s="53" t="s">
        <v>479</v>
      </c>
    </row>
    <row r="203" spans="1:2" ht="49.5">
      <c r="A203" s="51" t="s">
        <v>480</v>
      </c>
      <c r="B203" s="53" t="s">
        <v>481</v>
      </c>
    </row>
    <row r="204" spans="1:2" ht="33">
      <c r="A204" s="51" t="s">
        <v>482</v>
      </c>
      <c r="B204" s="53" t="s">
        <v>483</v>
      </c>
    </row>
    <row r="205" spans="1:2" ht="12.75">
      <c r="A205" s="51" t="s">
        <v>484</v>
      </c>
      <c r="B205" s="27" t="s">
        <v>485</v>
      </c>
    </row>
    <row r="206" spans="1:2" ht="33">
      <c r="A206" s="58" t="s">
        <v>94</v>
      </c>
      <c r="B206" s="39" t="s">
        <v>95</v>
      </c>
    </row>
    <row r="207" spans="1:2" ht="12.75">
      <c r="A207" s="51" t="s">
        <v>486</v>
      </c>
      <c r="B207" s="27" t="s">
        <v>487</v>
      </c>
    </row>
    <row r="208" spans="1:2" ht="33">
      <c r="A208" s="28" t="s">
        <v>96</v>
      </c>
      <c r="B208" s="27" t="s">
        <v>97</v>
      </c>
    </row>
    <row r="209" spans="1:2" ht="12.75">
      <c r="A209" s="28" t="s">
        <v>488</v>
      </c>
      <c r="B209" s="27" t="s">
        <v>489</v>
      </c>
    </row>
    <row r="210" spans="1:2" ht="49.5">
      <c r="A210" s="28" t="s">
        <v>490</v>
      </c>
      <c r="B210" s="27" t="s">
        <v>491</v>
      </c>
    </row>
    <row r="211" spans="1:2" ht="12.75">
      <c r="A211" s="28" t="s">
        <v>7</v>
      </c>
      <c r="B211" s="27" t="s">
        <v>8</v>
      </c>
    </row>
    <row r="212" spans="1:2" ht="12.75">
      <c r="A212" s="28" t="s">
        <v>9</v>
      </c>
      <c r="B212" s="27" t="s">
        <v>10</v>
      </c>
    </row>
    <row r="213" spans="1:2" ht="33">
      <c r="A213" s="28" t="s">
        <v>11</v>
      </c>
      <c r="B213" s="27" t="s">
        <v>12</v>
      </c>
    </row>
    <row r="214" spans="1:2" ht="12.75">
      <c r="A214" s="28" t="s">
        <v>13</v>
      </c>
      <c r="B214" s="27" t="s">
        <v>565</v>
      </c>
    </row>
    <row r="215" spans="1:2" ht="12.75">
      <c r="A215" s="28" t="s">
        <v>14</v>
      </c>
      <c r="B215" s="27" t="s">
        <v>567</v>
      </c>
    </row>
    <row r="216" spans="1:2" ht="12.75">
      <c r="A216" s="28" t="s">
        <v>15</v>
      </c>
      <c r="B216" s="27" t="s">
        <v>501</v>
      </c>
    </row>
    <row r="217" spans="1:2" ht="12.75">
      <c r="A217" s="28" t="s">
        <v>16</v>
      </c>
      <c r="B217" s="27" t="s">
        <v>502</v>
      </c>
    </row>
    <row r="218" spans="1:2" ht="33">
      <c r="A218" s="28" t="s">
        <v>17</v>
      </c>
      <c r="B218" s="27" t="s">
        <v>18</v>
      </c>
    </row>
    <row r="219" spans="1:2" ht="12.75">
      <c r="A219" s="28" t="s">
        <v>19</v>
      </c>
      <c r="B219" s="27" t="s">
        <v>20</v>
      </c>
    </row>
    <row r="220" spans="1:2" ht="12.75">
      <c r="A220" s="28" t="s">
        <v>21</v>
      </c>
      <c r="B220" s="27" t="s">
        <v>569</v>
      </c>
    </row>
    <row r="221" spans="1:2" ht="12.75">
      <c r="A221" s="25" t="s">
        <v>152</v>
      </c>
      <c r="B221" s="71" t="s">
        <v>532</v>
      </c>
    </row>
    <row r="222" spans="1:2" ht="12.75">
      <c r="A222" s="25" t="s">
        <v>153</v>
      </c>
      <c r="B222" s="71" t="s">
        <v>533</v>
      </c>
    </row>
    <row r="223" spans="1:2" ht="12.75">
      <c r="A223" s="25" t="s">
        <v>22</v>
      </c>
      <c r="B223" s="71" t="s">
        <v>538</v>
      </c>
    </row>
    <row r="224" spans="1:2" ht="12.75">
      <c r="A224" s="25" t="s">
        <v>23</v>
      </c>
      <c r="B224" s="75" t="s">
        <v>539</v>
      </c>
    </row>
    <row r="225" spans="1:2" ht="12.75">
      <c r="A225" s="25" t="s">
        <v>45</v>
      </c>
      <c r="B225" s="71" t="s">
        <v>75</v>
      </c>
    </row>
    <row r="226" spans="1:2" ht="12.75">
      <c r="A226" s="25" t="s">
        <v>78</v>
      </c>
      <c r="B226" s="75" t="s">
        <v>76</v>
      </c>
    </row>
    <row r="227" spans="1:2" ht="12.75">
      <c r="A227" s="25" t="s">
        <v>90</v>
      </c>
      <c r="B227" s="71" t="s">
        <v>77</v>
      </c>
    </row>
    <row r="228" spans="1:2" ht="12.75">
      <c r="A228" s="28" t="s">
        <v>79</v>
      </c>
      <c r="B228" s="71" t="s">
        <v>81</v>
      </c>
    </row>
    <row r="229" spans="1:2" ht="55.5" customHeight="1">
      <c r="A229" s="25" t="s">
        <v>91</v>
      </c>
      <c r="B229" s="71" t="s">
        <v>108</v>
      </c>
    </row>
    <row r="230" spans="1:2" ht="40.5" customHeight="1">
      <c r="A230" s="25" t="s">
        <v>111</v>
      </c>
      <c r="B230" s="71" t="s">
        <v>112</v>
      </c>
    </row>
    <row r="231" spans="1:2" ht="111" customHeight="1">
      <c r="A231" s="25" t="s">
        <v>98</v>
      </c>
      <c r="B231" s="71" t="s">
        <v>99</v>
      </c>
    </row>
    <row r="232" spans="1:2" ht="78" customHeight="1">
      <c r="A232" s="25" t="s">
        <v>109</v>
      </c>
      <c r="B232" s="71" t="s">
        <v>110</v>
      </c>
    </row>
    <row r="233" spans="1:2" ht="133.5" customHeight="1">
      <c r="A233" s="25" t="s">
        <v>102</v>
      </c>
      <c r="B233" s="71" t="s">
        <v>103</v>
      </c>
    </row>
    <row r="234" spans="1:2" ht="102.75" customHeight="1">
      <c r="A234" s="25" t="s">
        <v>84</v>
      </c>
      <c r="B234" s="71" t="s">
        <v>149</v>
      </c>
    </row>
    <row r="235" spans="1:2" ht="114.75" customHeight="1">
      <c r="A235" s="57" t="s">
        <v>85</v>
      </c>
      <c r="B235" s="76" t="s">
        <v>150</v>
      </c>
    </row>
    <row r="236" spans="1:2" ht="141.75" customHeight="1">
      <c r="A236" s="57" t="s">
        <v>86</v>
      </c>
      <c r="B236" s="76" t="s">
        <v>87</v>
      </c>
    </row>
    <row r="237" spans="1:2" ht="90" customHeight="1">
      <c r="A237" s="25" t="s">
        <v>113</v>
      </c>
      <c r="B237" s="71" t="s">
        <v>114</v>
      </c>
    </row>
    <row r="238" spans="1:2" ht="72" customHeight="1">
      <c r="A238" s="25" t="s">
        <v>117</v>
      </c>
      <c r="B238" s="71" t="s">
        <v>118</v>
      </c>
    </row>
    <row r="239" spans="1:2" ht="88.5" customHeight="1">
      <c r="A239" s="25" t="s">
        <v>88</v>
      </c>
      <c r="B239" s="71" t="s">
        <v>89</v>
      </c>
    </row>
    <row r="240" spans="1:2" ht="87" customHeight="1">
      <c r="A240" s="25" t="s">
        <v>100</v>
      </c>
      <c r="B240" s="71" t="s">
        <v>101</v>
      </c>
    </row>
    <row r="241" spans="1:2" ht="126.75" customHeight="1">
      <c r="A241" s="25" t="s">
        <v>131</v>
      </c>
      <c r="B241" s="71" t="s">
        <v>132</v>
      </c>
    </row>
    <row r="242" spans="1:2" ht="33">
      <c r="A242" s="25" t="s">
        <v>154</v>
      </c>
      <c r="B242" s="71" t="s">
        <v>155</v>
      </c>
    </row>
    <row r="243" spans="1:2" ht="49.5">
      <c r="A243" s="25" t="s">
        <v>628</v>
      </c>
      <c r="B243" s="71" t="s">
        <v>629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workbookViewId="0" topLeftCell="A29">
      <selection activeCell="A39" sqref="A39"/>
    </sheetView>
  </sheetViews>
  <sheetFormatPr defaultColWidth="9.00390625" defaultRowHeight="12.75"/>
  <cols>
    <col min="1" max="1" width="9.75390625" style="60" customWidth="1"/>
    <col min="2" max="2" width="101.125" style="60" customWidth="1"/>
    <col min="3" max="16384" width="9.125" style="60" customWidth="1"/>
  </cols>
  <sheetData>
    <row r="1" spans="1:2" ht="12.75">
      <c r="A1" s="29" t="s">
        <v>24</v>
      </c>
      <c r="B1" s="25" t="s">
        <v>540</v>
      </c>
    </row>
    <row r="2" spans="1:2" ht="33">
      <c r="A2" s="61">
        <v>100</v>
      </c>
      <c r="B2" s="53" t="s">
        <v>51</v>
      </c>
    </row>
    <row r="3" spans="1:2" ht="12.75">
      <c r="A3" s="61">
        <v>110</v>
      </c>
      <c r="B3" s="62" t="s">
        <v>38</v>
      </c>
    </row>
    <row r="4" spans="1:2" ht="12.75">
      <c r="A4" s="61">
        <v>120</v>
      </c>
      <c r="B4" s="53" t="s">
        <v>52</v>
      </c>
    </row>
    <row r="5" spans="1:2" ht="12.75">
      <c r="A5" s="61">
        <v>200</v>
      </c>
      <c r="B5" s="53" t="s">
        <v>53</v>
      </c>
    </row>
    <row r="6" spans="1:2" ht="12.75">
      <c r="A6" s="61">
        <v>240</v>
      </c>
      <c r="B6" s="53" t="s">
        <v>25</v>
      </c>
    </row>
    <row r="7" spans="1:2" ht="12.75">
      <c r="A7" s="61">
        <v>242</v>
      </c>
      <c r="B7" s="53" t="s">
        <v>26</v>
      </c>
    </row>
    <row r="8" spans="1:2" ht="12.75">
      <c r="A8" s="61">
        <v>243</v>
      </c>
      <c r="B8" s="53" t="s">
        <v>27</v>
      </c>
    </row>
    <row r="9" spans="1:2" ht="12.75">
      <c r="A9" s="61">
        <v>244</v>
      </c>
      <c r="B9" s="53" t="s">
        <v>54</v>
      </c>
    </row>
    <row r="10" spans="1:2" ht="12.75">
      <c r="A10" s="61">
        <v>300</v>
      </c>
      <c r="B10" s="53" t="s">
        <v>55</v>
      </c>
    </row>
    <row r="11" spans="1:2" ht="12.75">
      <c r="A11" s="61">
        <v>310</v>
      </c>
      <c r="B11" s="53" t="s">
        <v>56</v>
      </c>
    </row>
    <row r="12" spans="1:2" ht="33">
      <c r="A12" s="63">
        <v>313</v>
      </c>
      <c r="B12" s="53" t="s">
        <v>28</v>
      </c>
    </row>
    <row r="13" spans="1:2" ht="12.75">
      <c r="A13" s="61">
        <v>320</v>
      </c>
      <c r="B13" s="53" t="s">
        <v>57</v>
      </c>
    </row>
    <row r="14" spans="1:2" ht="33">
      <c r="A14" s="61">
        <v>321</v>
      </c>
      <c r="B14" s="64" t="s">
        <v>29</v>
      </c>
    </row>
    <row r="15" spans="1:2" ht="12.75">
      <c r="A15" s="61">
        <v>322</v>
      </c>
      <c r="B15" s="53" t="s">
        <v>30</v>
      </c>
    </row>
    <row r="16" spans="1:2" ht="12.75">
      <c r="A16" s="61">
        <v>323</v>
      </c>
      <c r="B16" s="53" t="s">
        <v>31</v>
      </c>
    </row>
    <row r="17" spans="1:2" ht="12.75">
      <c r="A17" s="65">
        <v>340</v>
      </c>
      <c r="B17" s="66" t="s">
        <v>32</v>
      </c>
    </row>
    <row r="18" spans="1:2" ht="12.75">
      <c r="A18" s="65">
        <v>350</v>
      </c>
      <c r="B18" s="66" t="s">
        <v>33</v>
      </c>
    </row>
    <row r="19" spans="1:2" ht="12.75">
      <c r="A19" s="61">
        <v>360</v>
      </c>
      <c r="B19" s="53" t="s">
        <v>58</v>
      </c>
    </row>
    <row r="20" spans="1:2" ht="12.75">
      <c r="A20" s="61">
        <v>400</v>
      </c>
      <c r="B20" s="53" t="s">
        <v>59</v>
      </c>
    </row>
    <row r="21" spans="1:2" ht="12.75">
      <c r="A21" s="61">
        <v>410</v>
      </c>
      <c r="B21" s="53" t="s">
        <v>60</v>
      </c>
    </row>
    <row r="22" spans="1:2" ht="12.75">
      <c r="A22" s="61">
        <v>414</v>
      </c>
      <c r="B22" s="53" t="s">
        <v>34</v>
      </c>
    </row>
    <row r="23" spans="1:2" ht="33">
      <c r="A23" s="67">
        <v>600</v>
      </c>
      <c r="B23" s="68" t="s">
        <v>61</v>
      </c>
    </row>
    <row r="24" spans="1:2" ht="12.75">
      <c r="A24" s="67">
        <v>610</v>
      </c>
      <c r="B24" s="39" t="s">
        <v>62</v>
      </c>
    </row>
    <row r="25" spans="1:2" ht="33">
      <c r="A25" s="61">
        <v>611</v>
      </c>
      <c r="B25" s="53" t="s">
        <v>563</v>
      </c>
    </row>
    <row r="26" spans="1:2" ht="12.75">
      <c r="A26" s="61">
        <v>612</v>
      </c>
      <c r="B26" s="53" t="s">
        <v>562</v>
      </c>
    </row>
    <row r="27" spans="1:2" ht="12.75">
      <c r="A27" s="61">
        <v>620</v>
      </c>
      <c r="B27" s="53" t="s">
        <v>63</v>
      </c>
    </row>
    <row r="28" spans="1:2" ht="33">
      <c r="A28" s="61">
        <v>621</v>
      </c>
      <c r="B28" s="53" t="s">
        <v>164</v>
      </c>
    </row>
    <row r="29" spans="1:2" ht="12.75">
      <c r="A29" s="61">
        <v>622</v>
      </c>
      <c r="B29" s="53" t="s">
        <v>505</v>
      </c>
    </row>
    <row r="30" spans="1:2" ht="33">
      <c r="A30" s="61">
        <v>630</v>
      </c>
      <c r="B30" s="53" t="s">
        <v>64</v>
      </c>
    </row>
    <row r="31" spans="1:2" ht="12.75">
      <c r="A31" s="61">
        <v>700</v>
      </c>
      <c r="B31" s="53" t="s">
        <v>71</v>
      </c>
    </row>
    <row r="32" spans="1:2" ht="12.75">
      <c r="A32" s="61">
        <v>730</v>
      </c>
      <c r="B32" s="53" t="s">
        <v>35</v>
      </c>
    </row>
    <row r="33" spans="1:2" ht="12.75">
      <c r="A33" s="61">
        <v>800</v>
      </c>
      <c r="B33" s="53" t="s">
        <v>65</v>
      </c>
    </row>
    <row r="34" spans="1:2" ht="33">
      <c r="A34" s="61">
        <v>810</v>
      </c>
      <c r="B34" s="53" t="s">
        <v>36</v>
      </c>
    </row>
    <row r="35" spans="1:2" ht="12.75">
      <c r="A35" s="61">
        <v>830</v>
      </c>
      <c r="B35" s="53" t="s">
        <v>66</v>
      </c>
    </row>
    <row r="36" spans="1:2" ht="66">
      <c r="A36" s="61">
        <v>831</v>
      </c>
      <c r="B36" s="53" t="s">
        <v>82</v>
      </c>
    </row>
    <row r="37" spans="1:2" ht="33">
      <c r="A37" s="61">
        <v>840</v>
      </c>
      <c r="B37" s="53" t="s">
        <v>626</v>
      </c>
    </row>
    <row r="38" spans="1:2" ht="12.75">
      <c r="A38" s="61">
        <v>843</v>
      </c>
      <c r="B38" s="113" t="s">
        <v>627</v>
      </c>
    </row>
    <row r="39" spans="1:2" ht="12.75">
      <c r="A39" s="61">
        <v>850</v>
      </c>
      <c r="B39" s="53" t="s">
        <v>67</v>
      </c>
    </row>
    <row r="40" spans="1:2" ht="12.75">
      <c r="A40" s="25">
        <v>851</v>
      </c>
      <c r="B40" s="27" t="s">
        <v>68</v>
      </c>
    </row>
    <row r="41" spans="1:2" ht="12.75">
      <c r="A41" s="65">
        <v>852</v>
      </c>
      <c r="B41" s="66" t="s">
        <v>37</v>
      </c>
    </row>
    <row r="42" spans="1:2" ht="33">
      <c r="A42" s="65">
        <v>860</v>
      </c>
      <c r="B42" s="45" t="s">
        <v>156</v>
      </c>
    </row>
    <row r="43" spans="1:2" ht="12.75">
      <c r="A43" s="65">
        <v>862</v>
      </c>
      <c r="B43" s="45" t="s">
        <v>157</v>
      </c>
    </row>
    <row r="44" spans="1:2" ht="12.75">
      <c r="A44" s="25">
        <v>870</v>
      </c>
      <c r="B44" s="27" t="s">
        <v>70</v>
      </c>
    </row>
  </sheetData>
  <dataValidations count="1">
    <dataValidation type="list" allowBlank="1" showInputMessage="1" showErrorMessage="1" sqref="B45:B65538">
      <formula1>$A$2:$A$41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Zeros="0" view="pageBreakPreview" zoomScale="55" zoomScaleSheetLayoutView="55" workbookViewId="0" topLeftCell="A25">
      <selection activeCell="A27" sqref="A27"/>
    </sheetView>
  </sheetViews>
  <sheetFormatPr defaultColWidth="9.00390625" defaultRowHeight="12.75"/>
  <cols>
    <col min="1" max="1" width="81.875" style="56" customWidth="1"/>
    <col min="2" max="2" width="14.125" style="56" customWidth="1"/>
    <col min="3" max="3" width="13.625" style="56" customWidth="1"/>
    <col min="4" max="4" width="16.375" style="56" customWidth="1"/>
    <col min="5" max="5" width="17.875" style="56" customWidth="1"/>
    <col min="6" max="16384" width="9.125" style="56" customWidth="1"/>
  </cols>
  <sheetData>
    <row r="1" ht="12.75">
      <c r="C1" s="78" t="s">
        <v>167</v>
      </c>
    </row>
    <row r="2" ht="12.75">
      <c r="C2" s="79" t="s">
        <v>596</v>
      </c>
    </row>
    <row r="3" ht="12.75">
      <c r="C3" s="79" t="s">
        <v>586</v>
      </c>
    </row>
    <row r="4" spans="2:3" ht="12.75">
      <c r="B4" s="24"/>
      <c r="C4" s="79" t="s">
        <v>597</v>
      </c>
    </row>
    <row r="5" ht="12.75">
      <c r="C5" s="55"/>
    </row>
    <row r="6" ht="12.75">
      <c r="C6" s="18"/>
    </row>
    <row r="7" spans="1:5" ht="12.75">
      <c r="A7" s="93" t="s">
        <v>504</v>
      </c>
      <c r="B7" s="94"/>
      <c r="C7" s="94"/>
      <c r="D7" s="95"/>
      <c r="E7" s="95"/>
    </row>
    <row r="8" spans="1:5" ht="12.75">
      <c r="A8" s="96" t="s">
        <v>166</v>
      </c>
      <c r="B8" s="97"/>
      <c r="C8" s="97"/>
      <c r="D8" s="95"/>
      <c r="E8" s="95"/>
    </row>
    <row r="9" spans="1:5" ht="12.75">
      <c r="A9" s="96" t="s">
        <v>165</v>
      </c>
      <c r="B9" s="98"/>
      <c r="C9" s="98"/>
      <c r="D9" s="98"/>
      <c r="E9" s="95"/>
    </row>
    <row r="10" spans="1:5" ht="12.75">
      <c r="A10" s="55"/>
      <c r="B10" s="4"/>
      <c r="C10" s="4"/>
      <c r="D10" s="4"/>
      <c r="E10" s="81"/>
    </row>
    <row r="11" spans="1:5" ht="12.75">
      <c r="A11" s="5"/>
      <c r="B11" s="5"/>
      <c r="C11" s="5"/>
      <c r="E11" s="16" t="s">
        <v>598</v>
      </c>
    </row>
    <row r="12" spans="1:5" ht="12.75">
      <c r="A12" s="99" t="s">
        <v>540</v>
      </c>
      <c r="B12" s="99" t="s">
        <v>541</v>
      </c>
      <c r="C12" s="99" t="s">
        <v>542</v>
      </c>
      <c r="D12" s="101" t="s">
        <v>599</v>
      </c>
      <c r="E12" s="101"/>
    </row>
    <row r="13" spans="1:5" ht="12.75">
      <c r="A13" s="100"/>
      <c r="B13" s="100"/>
      <c r="C13" s="99"/>
      <c r="D13" s="57" t="s">
        <v>600</v>
      </c>
      <c r="E13" s="57" t="s">
        <v>601</v>
      </c>
    </row>
    <row r="14" spans="1:5" ht="12.75">
      <c r="A14" s="10" t="s">
        <v>543</v>
      </c>
      <c r="B14" s="1" t="s">
        <v>544</v>
      </c>
      <c r="C14" s="1"/>
      <c r="D14" s="2">
        <f>SUM(D15:D21)</f>
        <v>398312</v>
      </c>
      <c r="E14" s="2">
        <f>SUM(E15:E21)</f>
        <v>396172.3</v>
      </c>
    </row>
    <row r="15" spans="1:5" ht="33">
      <c r="A15" s="20" t="s">
        <v>564</v>
      </c>
      <c r="B15" s="1" t="s">
        <v>544</v>
      </c>
      <c r="C15" s="1" t="s">
        <v>545</v>
      </c>
      <c r="D15" s="2">
        <f>'прил.16'!G15</f>
        <v>2998</v>
      </c>
      <c r="E15" s="2">
        <f>'прил.16'!H15</f>
        <v>2998</v>
      </c>
    </row>
    <row r="16" spans="1:5" ht="49.5">
      <c r="A16" s="10" t="s">
        <v>500</v>
      </c>
      <c r="B16" s="1" t="s">
        <v>544</v>
      </c>
      <c r="C16" s="1" t="s">
        <v>546</v>
      </c>
      <c r="D16" s="41">
        <f>'прил.16'!G331</f>
        <v>29399.699999999997</v>
      </c>
      <c r="E16" s="41">
        <f>'прил.16'!H331</f>
        <v>29399.699999999997</v>
      </c>
    </row>
    <row r="17" spans="1:5" ht="49.5">
      <c r="A17" s="11" t="s">
        <v>566</v>
      </c>
      <c r="B17" s="1" t="s">
        <v>544</v>
      </c>
      <c r="C17" s="1" t="s">
        <v>547</v>
      </c>
      <c r="D17" s="2">
        <f>'прил.16'!G22</f>
        <v>127806.3</v>
      </c>
      <c r="E17" s="2">
        <f>'прил.16'!H22</f>
        <v>124657.5</v>
      </c>
    </row>
    <row r="18" spans="1:5" ht="12.75">
      <c r="A18" s="11" t="s">
        <v>83</v>
      </c>
      <c r="B18" s="1" t="s">
        <v>544</v>
      </c>
      <c r="C18" s="1" t="s">
        <v>552</v>
      </c>
      <c r="D18" s="2">
        <f>'прил.16'!G51</f>
        <v>0</v>
      </c>
      <c r="E18" s="2">
        <f>'прил.16'!H51</f>
        <v>217</v>
      </c>
    </row>
    <row r="19" spans="1:5" ht="33">
      <c r="A19" s="10" t="s">
        <v>497</v>
      </c>
      <c r="B19" s="1" t="s">
        <v>544</v>
      </c>
      <c r="C19" s="1" t="s">
        <v>548</v>
      </c>
      <c r="D19" s="2">
        <f>'прил.16'!G713</f>
        <v>34723.799999999996</v>
      </c>
      <c r="E19" s="2">
        <f>'прил.16'!H713</f>
        <v>34723.799999999996</v>
      </c>
    </row>
    <row r="20" spans="1:5" ht="12.75">
      <c r="A20" s="10" t="s">
        <v>532</v>
      </c>
      <c r="B20" s="1" t="s">
        <v>544</v>
      </c>
      <c r="C20" s="1" t="s">
        <v>555</v>
      </c>
      <c r="D20" s="2">
        <f>'прил.16'!G729</f>
        <v>70000</v>
      </c>
      <c r="E20" s="2">
        <f>'прил.16'!H729</f>
        <v>70000</v>
      </c>
    </row>
    <row r="21" spans="1:5" ht="12.75">
      <c r="A21" s="10" t="s">
        <v>568</v>
      </c>
      <c r="B21" s="1" t="s">
        <v>544</v>
      </c>
      <c r="C21" s="1" t="s">
        <v>522</v>
      </c>
      <c r="D21" s="2">
        <f>'прил.16'!G56+'прил.16'!G352+'прил.16'!G736+'прил.16'!G1176</f>
        <v>133384.19999999998</v>
      </c>
      <c r="E21" s="2">
        <f>'прил.16'!H56+'прил.16'!H352+'прил.16'!H736+'прил.16'!H1176</f>
        <v>134176.3</v>
      </c>
    </row>
    <row r="22" spans="1:5" ht="33">
      <c r="A22" s="10" t="s">
        <v>494</v>
      </c>
      <c r="B22" s="1" t="s">
        <v>546</v>
      </c>
      <c r="C22" s="1"/>
      <c r="D22" s="2">
        <f>SUM(D23)</f>
        <v>58571.50000000001</v>
      </c>
      <c r="E22" s="2">
        <f>SUM(E23)</f>
        <v>58745.700000000004</v>
      </c>
    </row>
    <row r="23" spans="1:5" ht="33">
      <c r="A23" s="14" t="s">
        <v>591</v>
      </c>
      <c r="B23" s="1" t="s">
        <v>546</v>
      </c>
      <c r="C23" s="1" t="s">
        <v>550</v>
      </c>
      <c r="D23" s="2">
        <f>'прил.16'!G143</f>
        <v>58571.50000000001</v>
      </c>
      <c r="E23" s="2">
        <f>'прил.16'!H143</f>
        <v>58745.700000000004</v>
      </c>
    </row>
    <row r="24" spans="1:5" ht="12.75">
      <c r="A24" s="10" t="s">
        <v>551</v>
      </c>
      <c r="B24" s="1" t="s">
        <v>547</v>
      </c>
      <c r="C24" s="1"/>
      <c r="D24" s="2">
        <f>SUM(D25:D29)</f>
        <v>745164.2999999999</v>
      </c>
      <c r="E24" s="2">
        <f>SUM(E25:E29)</f>
        <v>697105.3</v>
      </c>
    </row>
    <row r="25" spans="1:5" ht="12.75">
      <c r="A25" s="11" t="s">
        <v>535</v>
      </c>
      <c r="B25" s="1" t="s">
        <v>547</v>
      </c>
      <c r="C25" s="1" t="s">
        <v>544</v>
      </c>
      <c r="D25" s="2">
        <f>'прил.16'!G195</f>
        <v>1338.9</v>
      </c>
      <c r="E25" s="2">
        <f>'прил.16'!H195</f>
        <v>1338.9</v>
      </c>
    </row>
    <row r="26" spans="1:5" ht="12.75">
      <c r="A26" s="12" t="s">
        <v>69</v>
      </c>
      <c r="B26" s="1" t="s">
        <v>547</v>
      </c>
      <c r="C26" s="1" t="s">
        <v>553</v>
      </c>
      <c r="D26" s="2">
        <f>'прил.16'!G1192</f>
        <v>82473.9</v>
      </c>
      <c r="E26" s="2">
        <f>'прил.16'!H1192</f>
        <v>80559.8</v>
      </c>
    </row>
    <row r="27" spans="1:5" ht="12.75">
      <c r="A27" s="12" t="s">
        <v>512</v>
      </c>
      <c r="B27" s="1" t="s">
        <v>547</v>
      </c>
      <c r="C27" s="1" t="s">
        <v>550</v>
      </c>
      <c r="D27" s="2">
        <f>'прил.16'!G360+'прил.16'!G1203</f>
        <v>473675.19999999995</v>
      </c>
      <c r="E27" s="2">
        <f>'прил.16'!H360+'прил.16'!H1203</f>
        <v>432559.7</v>
      </c>
    </row>
    <row r="28" spans="1:5" ht="12.75">
      <c r="A28" s="10" t="s">
        <v>561</v>
      </c>
      <c r="B28" s="1" t="s">
        <v>547</v>
      </c>
      <c r="C28" s="1" t="s">
        <v>520</v>
      </c>
      <c r="D28" s="2">
        <f>'прил.16'!G201</f>
        <v>44451.100000000006</v>
      </c>
      <c r="E28" s="2">
        <f>'прил.16'!H201</f>
        <v>44076.399999999994</v>
      </c>
    </row>
    <row r="29" spans="1:5" ht="12.75">
      <c r="A29" s="10" t="s">
        <v>554</v>
      </c>
      <c r="B29" s="1" t="s">
        <v>547</v>
      </c>
      <c r="C29" s="1" t="s">
        <v>528</v>
      </c>
      <c r="D29" s="2">
        <f>'прил.16'!G233+'прил.16'!G383+'прил.16'!G470+'прил.16'!G762+'прил.16'!G1210</f>
        <v>143225.19999999998</v>
      </c>
      <c r="E29" s="2">
        <f>'прил.16'!H233+'прил.16'!H383+'прил.16'!H470+'прил.16'!H762+'прил.16'!H1210</f>
        <v>138570.5</v>
      </c>
    </row>
    <row r="30" spans="1:5" ht="12.75">
      <c r="A30" s="10" t="s">
        <v>556</v>
      </c>
      <c r="B30" s="1" t="s">
        <v>552</v>
      </c>
      <c r="C30" s="1"/>
      <c r="D30" s="2">
        <f>SUM(D31:D34)</f>
        <v>164083.9</v>
      </c>
      <c r="E30" s="2">
        <f>SUM(E31:E34)</f>
        <v>165657.5</v>
      </c>
    </row>
    <row r="31" spans="1:5" ht="12.75">
      <c r="A31" s="10" t="s">
        <v>557</v>
      </c>
      <c r="B31" s="1" t="s">
        <v>552</v>
      </c>
      <c r="C31" s="1" t="s">
        <v>544</v>
      </c>
      <c r="D31" s="2">
        <f>'прил.16'!G400</f>
        <v>9180.8</v>
      </c>
      <c r="E31" s="2">
        <f>'прил.16'!H400</f>
        <v>9180.8</v>
      </c>
    </row>
    <row r="32" spans="1:5" ht="12.75" hidden="1">
      <c r="A32" s="10" t="s">
        <v>582</v>
      </c>
      <c r="B32" s="1" t="s">
        <v>552</v>
      </c>
      <c r="C32" s="1" t="s">
        <v>545</v>
      </c>
      <c r="D32" s="2">
        <f>'прил.16'!G1248</f>
        <v>0</v>
      </c>
      <c r="E32" s="2">
        <f>'прил.16'!H1248</f>
        <v>0</v>
      </c>
    </row>
    <row r="33" spans="1:5" ht="12.75">
      <c r="A33" s="13" t="s">
        <v>581</v>
      </c>
      <c r="B33" s="1" t="s">
        <v>552</v>
      </c>
      <c r="C33" s="1" t="s">
        <v>546</v>
      </c>
      <c r="D33" s="2">
        <f>'прил.16'!G417+'прил.16'!G1255</f>
        <v>132691.1</v>
      </c>
      <c r="E33" s="2">
        <f>'прил.16'!H417+'прил.16'!H1255</f>
        <v>134264.7</v>
      </c>
    </row>
    <row r="34" spans="1:5" ht="12.75">
      <c r="A34" s="10" t="s">
        <v>496</v>
      </c>
      <c r="B34" s="1" t="s">
        <v>552</v>
      </c>
      <c r="C34" s="1" t="s">
        <v>552</v>
      </c>
      <c r="D34" s="2">
        <f>'прил.16'!G431</f>
        <v>22212</v>
      </c>
      <c r="E34" s="2">
        <f>'прил.16'!H431</f>
        <v>22212</v>
      </c>
    </row>
    <row r="35" spans="1:5" ht="12.75">
      <c r="A35" s="10" t="s">
        <v>583</v>
      </c>
      <c r="B35" s="1" t="s">
        <v>548</v>
      </c>
      <c r="C35" s="1"/>
      <c r="D35" s="2">
        <f>SUM(D36:D37)</f>
        <v>18018.199999999997</v>
      </c>
      <c r="E35" s="2">
        <f>SUM(E36:E37)</f>
        <v>18018.199999999997</v>
      </c>
    </row>
    <row r="36" spans="1:5" ht="12.75">
      <c r="A36" s="21" t="s">
        <v>492</v>
      </c>
      <c r="B36" s="1" t="s">
        <v>548</v>
      </c>
      <c r="C36" s="1" t="s">
        <v>546</v>
      </c>
      <c r="D36" s="2">
        <f>'прил.16'!G1311</f>
        <v>1703.5</v>
      </c>
      <c r="E36" s="2">
        <f>'прил.16'!H1311</f>
        <v>1703.5</v>
      </c>
    </row>
    <row r="37" spans="1:5" ht="12.75">
      <c r="A37" s="10" t="s">
        <v>584</v>
      </c>
      <c r="B37" s="1" t="s">
        <v>548</v>
      </c>
      <c r="C37" s="1" t="s">
        <v>552</v>
      </c>
      <c r="D37" s="2">
        <f>'прил.16'!G448+'прил.16'!G1320</f>
        <v>16314.699999999999</v>
      </c>
      <c r="E37" s="2">
        <f>'прил.16'!H448+'прил.16'!H1320</f>
        <v>16314.699999999999</v>
      </c>
    </row>
    <row r="38" spans="1:5" ht="12.75">
      <c r="A38" s="10" t="s">
        <v>585</v>
      </c>
      <c r="B38" s="1" t="s">
        <v>527</v>
      </c>
      <c r="C38" s="1"/>
      <c r="D38" s="2">
        <f>SUM(D39:D42)</f>
        <v>3382427.6000000006</v>
      </c>
      <c r="E38" s="2">
        <f>SUM(E39:E42)</f>
        <v>3541121.5</v>
      </c>
    </row>
    <row r="39" spans="1:5" ht="12.75">
      <c r="A39" s="10" t="s">
        <v>587</v>
      </c>
      <c r="B39" s="1" t="s">
        <v>527</v>
      </c>
      <c r="C39" s="1" t="s">
        <v>544</v>
      </c>
      <c r="D39" s="2">
        <f>'прил.16'!G494</f>
        <v>1383305.8</v>
      </c>
      <c r="E39" s="2">
        <f>'прил.16'!H494</f>
        <v>1440026.7000000002</v>
      </c>
    </row>
    <row r="40" spans="1:5" ht="12.75">
      <c r="A40" s="10" t="s">
        <v>579</v>
      </c>
      <c r="B40" s="1" t="s">
        <v>527</v>
      </c>
      <c r="C40" s="1" t="s">
        <v>545</v>
      </c>
      <c r="D40" s="2">
        <f>'прил.16'!G520+'прил.16'!G771+'прил.16'!G971+'прил.16'!G1263</f>
        <v>1824563.6</v>
      </c>
      <c r="E40" s="2">
        <f>'прил.16'!H520+'прил.16'!H771+'прил.16'!H971+'прил.16'!H1263</f>
        <v>1925730.6</v>
      </c>
    </row>
    <row r="41" spans="1:5" ht="12.75">
      <c r="A41" s="10" t="s">
        <v>531</v>
      </c>
      <c r="B41" s="1" t="s">
        <v>527</v>
      </c>
      <c r="C41" s="1" t="s">
        <v>527</v>
      </c>
      <c r="D41" s="2">
        <f>'прил.16'!G257+'прил.16'!G571+'прил.16'!G1055+'прил.16'!G1269</f>
        <v>73317.6</v>
      </c>
      <c r="E41" s="2">
        <f>'прил.16'!H257+'прил.16'!H571+'прил.16'!H1055+'прил.16'!H1269</f>
        <v>74333.80000000002</v>
      </c>
    </row>
    <row r="42" spans="1:5" ht="12.75">
      <c r="A42" s="10" t="s">
        <v>580</v>
      </c>
      <c r="B42" s="1" t="s">
        <v>527</v>
      </c>
      <c r="C42" s="1" t="s">
        <v>550</v>
      </c>
      <c r="D42" s="2">
        <f>'прил.16'!G578+'прил.16'!G778+'прил.16'!G979+'прил.16'!G1282</f>
        <v>101240.6</v>
      </c>
      <c r="E42" s="2">
        <f>'прил.16'!H578+'прил.16'!H778+'прил.16'!H979+'прил.16'!H1282</f>
        <v>101030.4</v>
      </c>
    </row>
    <row r="43" spans="1:5" ht="12.75">
      <c r="A43" s="10" t="s">
        <v>499</v>
      </c>
      <c r="B43" s="1" t="s">
        <v>553</v>
      </c>
      <c r="C43" s="1"/>
      <c r="D43" s="2">
        <f>SUM(D44:D45)</f>
        <v>254660.3</v>
      </c>
      <c r="E43" s="2">
        <f>SUM(E44:E45)</f>
        <v>253068.80000000002</v>
      </c>
    </row>
    <row r="44" spans="1:5" ht="12.75">
      <c r="A44" s="10" t="s">
        <v>516</v>
      </c>
      <c r="B44" s="1" t="s">
        <v>553</v>
      </c>
      <c r="C44" s="1" t="s">
        <v>544</v>
      </c>
      <c r="D44" s="2">
        <f>'прил.16'!G796</f>
        <v>234337.4</v>
      </c>
      <c r="E44" s="2">
        <f>'прил.16'!H796</f>
        <v>234655.2</v>
      </c>
    </row>
    <row r="45" spans="1:5" s="42" customFormat="1" ht="12.75">
      <c r="A45" s="10" t="s">
        <v>495</v>
      </c>
      <c r="B45" s="1" t="s">
        <v>553</v>
      </c>
      <c r="C45" s="1" t="s">
        <v>547</v>
      </c>
      <c r="D45" s="2">
        <f>'прил.16'!G859</f>
        <v>20322.9</v>
      </c>
      <c r="E45" s="2">
        <f>'прил.16'!H859</f>
        <v>18413.6</v>
      </c>
    </row>
    <row r="46" spans="1:5" s="24" customFormat="1" ht="12.75">
      <c r="A46" s="13" t="s">
        <v>594</v>
      </c>
      <c r="B46" s="1" t="s">
        <v>550</v>
      </c>
      <c r="C46" s="1"/>
      <c r="D46" s="2">
        <f>SUM(D47)</f>
        <v>1957.5</v>
      </c>
      <c r="E46" s="2">
        <f>SUM(E47)</f>
        <v>1957.5</v>
      </c>
    </row>
    <row r="47" spans="1:5" s="24" customFormat="1" ht="12.75">
      <c r="A47" s="12" t="s">
        <v>593</v>
      </c>
      <c r="B47" s="1" t="s">
        <v>550</v>
      </c>
      <c r="C47" s="1" t="s">
        <v>527</v>
      </c>
      <c r="D47" s="2">
        <f>'прил.16'!G454</f>
        <v>1957.5</v>
      </c>
      <c r="E47" s="2">
        <f>'прил.16'!H454</f>
        <v>1957.5</v>
      </c>
    </row>
    <row r="48" spans="1:5" ht="12.75">
      <c r="A48" s="10" t="s">
        <v>519</v>
      </c>
      <c r="B48" s="1" t="s">
        <v>520</v>
      </c>
      <c r="C48" s="1"/>
      <c r="D48" s="2">
        <f>SUM(D49:D53)</f>
        <v>1056663.0999999999</v>
      </c>
      <c r="E48" s="2">
        <f>SUM(E49:E53)</f>
        <v>1055342</v>
      </c>
    </row>
    <row r="49" spans="1:5" ht="12.75">
      <c r="A49" s="10" t="s">
        <v>517</v>
      </c>
      <c r="B49" s="1" t="s">
        <v>520</v>
      </c>
      <c r="C49" s="1" t="s">
        <v>544</v>
      </c>
      <c r="D49" s="2">
        <f>'прил.16'!G281</f>
        <v>13440</v>
      </c>
      <c r="E49" s="2">
        <f>'прил.16'!H281</f>
        <v>13440</v>
      </c>
    </row>
    <row r="50" spans="1:5" ht="12.75">
      <c r="A50" s="10" t="s">
        <v>588</v>
      </c>
      <c r="B50" s="1" t="s">
        <v>520</v>
      </c>
      <c r="C50" s="1" t="s">
        <v>545</v>
      </c>
      <c r="D50" s="2">
        <f>'прил.16'!G1074</f>
        <v>96177.2</v>
      </c>
      <c r="E50" s="2">
        <f>'прил.16'!H1074</f>
        <v>97020.5</v>
      </c>
    </row>
    <row r="51" spans="1:5" ht="12.75">
      <c r="A51" s="10" t="s">
        <v>511</v>
      </c>
      <c r="B51" s="1" t="s">
        <v>520</v>
      </c>
      <c r="C51" s="1" t="s">
        <v>546</v>
      </c>
      <c r="D51" s="2">
        <f>'прил.16'!G287+'прил.16'!G462+'прил.16'!G674+'прил.16'!G1081</f>
        <v>765254.7</v>
      </c>
      <c r="E51" s="2">
        <f>'прил.16'!H287+'прил.16'!H462+'прил.16'!H674+'прил.16'!H1081</f>
        <v>763241.6000000001</v>
      </c>
    </row>
    <row r="52" spans="1:5" ht="12.75">
      <c r="A52" s="11" t="s">
        <v>536</v>
      </c>
      <c r="B52" s="1" t="s">
        <v>520</v>
      </c>
      <c r="C52" s="1" t="s">
        <v>547</v>
      </c>
      <c r="D52" s="2">
        <f>'прил.16'!G693</f>
        <v>126026.5</v>
      </c>
      <c r="E52" s="2">
        <f>'прил.16'!H693</f>
        <v>126026.5</v>
      </c>
    </row>
    <row r="53" spans="1:5" ht="12.75">
      <c r="A53" s="10" t="s">
        <v>521</v>
      </c>
      <c r="B53" s="1" t="s">
        <v>520</v>
      </c>
      <c r="C53" s="1" t="s">
        <v>548</v>
      </c>
      <c r="D53" s="2">
        <f>'прил.16'!G1123</f>
        <v>55764.7</v>
      </c>
      <c r="E53" s="2">
        <f>'прил.16'!H1123</f>
        <v>55613.40000000001</v>
      </c>
    </row>
    <row r="54" spans="1:5" ht="12.75">
      <c r="A54" s="10" t="s">
        <v>523</v>
      </c>
      <c r="B54" s="1" t="s">
        <v>555</v>
      </c>
      <c r="C54" s="1"/>
      <c r="D54" s="2">
        <f>SUM(D55:D57)</f>
        <v>209992</v>
      </c>
      <c r="E54" s="2">
        <f>SUM(E55:E57)</f>
        <v>209994.3</v>
      </c>
    </row>
    <row r="55" spans="1:5" ht="12.75">
      <c r="A55" s="10" t="s">
        <v>518</v>
      </c>
      <c r="B55" s="1" t="s">
        <v>555</v>
      </c>
      <c r="C55" s="1" t="s">
        <v>544</v>
      </c>
      <c r="D55" s="2">
        <f>'прил.16'!G1001</f>
        <v>200228.3</v>
      </c>
      <c r="E55" s="2">
        <f>'прил.16'!H1001</f>
        <v>200228.3</v>
      </c>
    </row>
    <row r="56" spans="1:5" ht="12.75" hidden="1">
      <c r="A56" s="10" t="s">
        <v>595</v>
      </c>
      <c r="B56" s="1" t="s">
        <v>555</v>
      </c>
      <c r="C56" s="1" t="s">
        <v>545</v>
      </c>
      <c r="D56" s="2">
        <f>'прил.16'!G1032</f>
        <v>0</v>
      </c>
      <c r="E56" s="2">
        <f>'прил.16'!H1032</f>
        <v>0</v>
      </c>
    </row>
    <row r="57" spans="1:5" ht="12.75">
      <c r="A57" s="10" t="s">
        <v>524</v>
      </c>
      <c r="B57" s="1" t="s">
        <v>555</v>
      </c>
      <c r="C57" s="1" t="s">
        <v>552</v>
      </c>
      <c r="D57" s="2">
        <f>'прил.16'!G1038+'прил.16'!G1302</f>
        <v>9763.7</v>
      </c>
      <c r="E57" s="2">
        <f>'прил.16'!H1038+'прил.16'!H1302</f>
        <v>9766</v>
      </c>
    </row>
    <row r="58" spans="1:5" ht="12.75">
      <c r="A58" s="10" t="s">
        <v>525</v>
      </c>
      <c r="B58" s="1" t="s">
        <v>528</v>
      </c>
      <c r="C58" s="1"/>
      <c r="D58" s="2">
        <f>SUM(D59)</f>
        <v>44506.899999999994</v>
      </c>
      <c r="E58" s="2">
        <f>SUM(E59)</f>
        <v>44722.09999999999</v>
      </c>
    </row>
    <row r="59" spans="1:5" ht="12.75">
      <c r="A59" s="10" t="s">
        <v>530</v>
      </c>
      <c r="B59" s="1" t="s">
        <v>528</v>
      </c>
      <c r="C59" s="1" t="s">
        <v>545</v>
      </c>
      <c r="D59" s="2">
        <f>'прил.16'!G313</f>
        <v>44506.899999999994</v>
      </c>
      <c r="E59" s="2">
        <f>'прил.16'!H313</f>
        <v>44722.09999999999</v>
      </c>
    </row>
    <row r="60" spans="1:5" ht="33">
      <c r="A60" s="10" t="s">
        <v>526</v>
      </c>
      <c r="B60" s="1" t="s">
        <v>522</v>
      </c>
      <c r="C60" s="1"/>
      <c r="D60" s="2">
        <f>SUM(D61)</f>
        <v>59631.5</v>
      </c>
      <c r="E60" s="2">
        <f>SUM(E61)</f>
        <v>54323.9</v>
      </c>
    </row>
    <row r="61" spans="1:5" ht="12.75">
      <c r="A61" s="10" t="s">
        <v>590</v>
      </c>
      <c r="B61" s="1" t="s">
        <v>522</v>
      </c>
      <c r="C61" s="1" t="s">
        <v>544</v>
      </c>
      <c r="D61" s="2">
        <f>'прил.16'!G753</f>
        <v>59631.5</v>
      </c>
      <c r="E61" s="2">
        <f>'прил.16'!H753</f>
        <v>54323.9</v>
      </c>
    </row>
    <row r="62" spans="1:5" ht="12.75">
      <c r="A62" s="88" t="s">
        <v>104</v>
      </c>
      <c r="B62" s="1"/>
      <c r="C62" s="1"/>
      <c r="D62" s="2">
        <f>D14+D22+D24+D30+D35+D38+D43+D46+D48+D54+D58+D60</f>
        <v>6393988.8</v>
      </c>
      <c r="E62" s="2">
        <f>E14+E22+E24+E30+E35+E38+E43+E46+E48+E54+E58+E60</f>
        <v>6496229.1</v>
      </c>
    </row>
    <row r="63" spans="1:5" ht="12.75">
      <c r="A63" s="3" t="s">
        <v>105</v>
      </c>
      <c r="B63" s="89"/>
      <c r="C63" s="89"/>
      <c r="D63" s="2">
        <f>'прил.16'!G1339</f>
        <v>310399.6</v>
      </c>
      <c r="E63" s="2">
        <f>'прил.16'!H1339</f>
        <v>498023.69999999995</v>
      </c>
    </row>
    <row r="64" spans="1:5" ht="12.75">
      <c r="A64" s="3" t="s">
        <v>498</v>
      </c>
      <c r="B64" s="89"/>
      <c r="C64" s="89"/>
      <c r="D64" s="2">
        <f>SUM(D62:D63)</f>
        <v>6704388.399999999</v>
      </c>
      <c r="E64" s="2">
        <f>SUM(E62:E63)</f>
        <v>6994252.8</v>
      </c>
    </row>
    <row r="76" ht="12.75">
      <c r="D76" s="90"/>
    </row>
    <row r="78" spans="4:5" ht="12.75">
      <c r="D78" s="90"/>
      <c r="E78" s="90"/>
    </row>
    <row r="80" spans="4:5" ht="12.75">
      <c r="D80" s="90"/>
      <c r="E80" s="90"/>
    </row>
  </sheetData>
  <mergeCells count="7">
    <mergeCell ref="A7:E7"/>
    <mergeCell ref="A8:E8"/>
    <mergeCell ref="A9:E9"/>
    <mergeCell ref="B12:B13"/>
    <mergeCell ref="D12:E12"/>
    <mergeCell ref="C12:C13"/>
    <mergeCell ref="A12:A13"/>
  </mergeCell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8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36"/>
  <sheetViews>
    <sheetView showZeros="0" zoomScale="80" zoomScaleNormal="80" workbookViewId="0" topLeftCell="A91">
      <selection activeCell="A103" sqref="A103"/>
    </sheetView>
  </sheetViews>
  <sheetFormatPr defaultColWidth="9.00390625" defaultRowHeight="12.75"/>
  <cols>
    <col min="1" max="1" width="72.25390625" style="24" customWidth="1"/>
    <col min="2" max="2" width="14.125" style="24" customWidth="1"/>
    <col min="3" max="3" width="9.125" style="24" customWidth="1"/>
    <col min="4" max="5" width="7.75390625" style="24" customWidth="1"/>
    <col min="6" max="6" width="19.00390625" style="24" customWidth="1"/>
    <col min="7" max="7" width="18.875" style="24" customWidth="1"/>
    <col min="8" max="16384" width="9.125" style="24" customWidth="1"/>
  </cols>
  <sheetData>
    <row r="1" ht="12.75">
      <c r="E1" s="78" t="s">
        <v>168</v>
      </c>
    </row>
    <row r="2" ht="12.75">
      <c r="E2" s="80" t="s">
        <v>596</v>
      </c>
    </row>
    <row r="3" ht="12.75">
      <c r="E3" s="80" t="s">
        <v>586</v>
      </c>
    </row>
    <row r="4" ht="12.75">
      <c r="E4" s="80" t="s">
        <v>597</v>
      </c>
    </row>
    <row r="6" ht="12.75">
      <c r="E6" s="5"/>
    </row>
    <row r="7" spans="1:7" ht="12.75">
      <c r="A7" s="93" t="s">
        <v>503</v>
      </c>
      <c r="B7" s="93"/>
      <c r="C7" s="93"/>
      <c r="D7" s="93"/>
      <c r="E7" s="93"/>
      <c r="F7" s="103"/>
      <c r="G7" s="103"/>
    </row>
    <row r="8" spans="1:7" ht="38.25" customHeight="1">
      <c r="A8" s="93" t="s">
        <v>106</v>
      </c>
      <c r="B8" s="93"/>
      <c r="C8" s="93"/>
      <c r="D8" s="93"/>
      <c r="E8" s="93"/>
      <c r="F8" s="103"/>
      <c r="G8" s="103"/>
    </row>
    <row r="9" spans="1:7" ht="12.75">
      <c r="A9" s="96" t="s">
        <v>165</v>
      </c>
      <c r="B9" s="97"/>
      <c r="C9" s="97"/>
      <c r="D9" s="97"/>
      <c r="E9" s="97"/>
      <c r="F9" s="97"/>
      <c r="G9" s="97"/>
    </row>
    <row r="10" spans="1:5" ht="12.75">
      <c r="A10" s="17"/>
      <c r="B10" s="17"/>
      <c r="C10" s="17"/>
      <c r="D10" s="17"/>
      <c r="E10" s="17"/>
    </row>
    <row r="11" spans="1:7" ht="16.5" customHeight="1">
      <c r="A11" s="99" t="s">
        <v>540</v>
      </c>
      <c r="B11" s="99" t="s">
        <v>559</v>
      </c>
      <c r="C11" s="99" t="s">
        <v>541</v>
      </c>
      <c r="D11" s="99" t="s">
        <v>558</v>
      </c>
      <c r="E11" s="99" t="s">
        <v>560</v>
      </c>
      <c r="F11" s="101" t="s">
        <v>599</v>
      </c>
      <c r="G11" s="101"/>
    </row>
    <row r="12" spans="1:7" s="74" customFormat="1" ht="12.75">
      <c r="A12" s="104"/>
      <c r="B12" s="99"/>
      <c r="C12" s="104"/>
      <c r="D12" s="102"/>
      <c r="E12" s="102"/>
      <c r="F12" s="57" t="s">
        <v>600</v>
      </c>
      <c r="G12" s="57" t="s">
        <v>601</v>
      </c>
    </row>
    <row r="13" spans="1:7" ht="33">
      <c r="A13" s="39" t="str">
        <f ca="1">IF(ISERROR(MATCH(B13,Код_КЦСР,0)),"",INDIRECT(ADDRESS(MATCH(B13,Код_КЦСР,0)+1,2,,,"КЦСР")))</f>
        <v>Муниципальная программа «Развитие образования» на 2013-2022 годы</v>
      </c>
      <c r="B13" s="52" t="s">
        <v>602</v>
      </c>
      <c r="C13" s="8"/>
      <c r="D13" s="8"/>
      <c r="E13" s="6"/>
      <c r="F13" s="7">
        <f>F14+F20+F26+F32+F38+F61+F102+F115+F153+F161+F172</f>
        <v>3249739.3000000003</v>
      </c>
      <c r="G13" s="7">
        <f>G14+G20+G26+G32+G38+G61+G102+G115+G153+G161+G172</f>
        <v>3406713.1</v>
      </c>
    </row>
    <row r="14" spans="1:7" ht="49.5">
      <c r="A14" s="39" t="str">
        <f ca="1">IF(ISERROR(MATCH(B14,Код_КЦСР,0)),"",INDIRECT(ADDRESS(MATCH(B14,Код_КЦСР,0)+1,2,,,"КЦСР")))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14" s="52" t="s">
        <v>604</v>
      </c>
      <c r="C14" s="8"/>
      <c r="D14" s="1"/>
      <c r="E14" s="6"/>
      <c r="F14" s="7">
        <f aca="true" t="shared" si="0" ref="F14:G18">F15</f>
        <v>92.7</v>
      </c>
      <c r="G14" s="7">
        <f t="shared" si="0"/>
        <v>92.7</v>
      </c>
    </row>
    <row r="15" spans="1:7" ht="12.75">
      <c r="A15" s="39" t="str">
        <f ca="1">IF(ISERROR(MATCH(C15,Код_Раздел,0)),"",INDIRECT(ADDRESS(MATCH(C15,Код_Раздел,0)+1,2,,,"Раздел")))</f>
        <v>Образование</v>
      </c>
      <c r="B15" s="52" t="s">
        <v>604</v>
      </c>
      <c r="C15" s="8" t="s">
        <v>527</v>
      </c>
      <c r="D15" s="1"/>
      <c r="E15" s="6"/>
      <c r="F15" s="7">
        <f t="shared" si="0"/>
        <v>92.7</v>
      </c>
      <c r="G15" s="7">
        <f t="shared" si="0"/>
        <v>92.7</v>
      </c>
    </row>
    <row r="16" spans="1:7" ht="12.75">
      <c r="A16" s="10" t="s">
        <v>580</v>
      </c>
      <c r="B16" s="52" t="s">
        <v>604</v>
      </c>
      <c r="C16" s="8" t="s">
        <v>527</v>
      </c>
      <c r="D16" s="1" t="s">
        <v>550</v>
      </c>
      <c r="E16" s="6"/>
      <c r="F16" s="7">
        <f t="shared" si="0"/>
        <v>92.7</v>
      </c>
      <c r="G16" s="7">
        <f t="shared" si="0"/>
        <v>92.7</v>
      </c>
    </row>
    <row r="17" spans="1:7" ht="12.75">
      <c r="A17" s="39" t="str">
        <f ca="1">IF(ISERROR(MATCH(E17,Код_КВР,0)),"",INDIRECT(ADDRESS(MATCH(E17,Код_КВР,0)+1,2,,,"КВР")))</f>
        <v>Закупка товаров, работ и услуг для муниципальных нужд</v>
      </c>
      <c r="B17" s="52" t="s">
        <v>604</v>
      </c>
      <c r="C17" s="8" t="s">
        <v>527</v>
      </c>
      <c r="D17" s="1" t="s">
        <v>550</v>
      </c>
      <c r="E17" s="6">
        <v>200</v>
      </c>
      <c r="F17" s="7">
        <f t="shared" si="0"/>
        <v>92.7</v>
      </c>
      <c r="G17" s="7">
        <f t="shared" si="0"/>
        <v>92.7</v>
      </c>
    </row>
    <row r="18" spans="1:7" ht="33">
      <c r="A18" s="39" t="str">
        <f ca="1">IF(ISERROR(MATCH(E18,Код_КВР,0)),"",INDIRECT(ADDRESS(MATCH(E18,Код_КВР,0)+1,2,,,"КВР")))</f>
        <v>Иные закупки товаров, работ и услуг для обеспечения муниципальных нужд</v>
      </c>
      <c r="B18" s="52" t="s">
        <v>604</v>
      </c>
      <c r="C18" s="8" t="s">
        <v>527</v>
      </c>
      <c r="D18" s="1" t="s">
        <v>550</v>
      </c>
      <c r="E18" s="6">
        <v>240</v>
      </c>
      <c r="F18" s="7">
        <f t="shared" si="0"/>
        <v>92.7</v>
      </c>
      <c r="G18" s="7">
        <f t="shared" si="0"/>
        <v>92.7</v>
      </c>
    </row>
    <row r="19" spans="1:7" ht="33">
      <c r="A19" s="39" t="str">
        <f ca="1">IF(ISERROR(MATCH(E19,Код_КВР,0)),"",INDIRECT(ADDRESS(MATCH(E19,Код_КВР,0)+1,2,,,"КВР")))</f>
        <v xml:space="preserve">Прочая закупка товаров, работ и услуг для обеспечения муниципальных нужд         </v>
      </c>
      <c r="B19" s="52" t="s">
        <v>604</v>
      </c>
      <c r="C19" s="8" t="s">
        <v>527</v>
      </c>
      <c r="D19" s="1" t="s">
        <v>550</v>
      </c>
      <c r="E19" s="6">
        <v>244</v>
      </c>
      <c r="F19" s="7">
        <f>'прил.16'!G583</f>
        <v>92.7</v>
      </c>
      <c r="G19" s="7">
        <f>'прил.16'!H583</f>
        <v>92.7</v>
      </c>
    </row>
    <row r="20" spans="1:7" ht="12.75">
      <c r="A20" s="39" t="str">
        <f ca="1">IF(ISERROR(MATCH(B20,Код_КЦСР,0)),"",INDIRECT(ADDRESS(MATCH(B20,Код_КЦСР,0)+1,2,,,"КЦСР")))</f>
        <v>Обеспечение питанием обучающихся в МОУ</v>
      </c>
      <c r="B20" s="52" t="s">
        <v>606</v>
      </c>
      <c r="C20" s="8"/>
      <c r="D20" s="1"/>
      <c r="E20" s="6"/>
      <c r="F20" s="7">
        <f aca="true" t="shared" si="1" ref="F20:G24">F21</f>
        <v>6147.5</v>
      </c>
      <c r="G20" s="7">
        <f t="shared" si="1"/>
        <v>6159.4</v>
      </c>
    </row>
    <row r="21" spans="1:7" ht="12.75">
      <c r="A21" s="39" t="str">
        <f ca="1">IF(ISERROR(MATCH(C21,Код_Раздел,0)),"",INDIRECT(ADDRESS(MATCH(C21,Код_Раздел,0)+1,2,,,"Раздел")))</f>
        <v>Образование</v>
      </c>
      <c r="B21" s="52" t="s">
        <v>606</v>
      </c>
      <c r="C21" s="8" t="s">
        <v>527</v>
      </c>
      <c r="D21" s="1"/>
      <c r="E21" s="6"/>
      <c r="F21" s="7">
        <f t="shared" si="1"/>
        <v>6147.5</v>
      </c>
      <c r="G21" s="7">
        <f t="shared" si="1"/>
        <v>6159.4</v>
      </c>
    </row>
    <row r="22" spans="1:7" ht="12.75">
      <c r="A22" s="10" t="s">
        <v>580</v>
      </c>
      <c r="B22" s="52" t="s">
        <v>606</v>
      </c>
      <c r="C22" s="8" t="s">
        <v>527</v>
      </c>
      <c r="D22" s="1" t="s">
        <v>550</v>
      </c>
      <c r="E22" s="6"/>
      <c r="F22" s="7">
        <f t="shared" si="1"/>
        <v>6147.5</v>
      </c>
      <c r="G22" s="7">
        <f t="shared" si="1"/>
        <v>6159.4</v>
      </c>
    </row>
    <row r="23" spans="1:7" ht="33">
      <c r="A23" s="39" t="str">
        <f ca="1">IF(ISERROR(MATCH(E23,Код_КВР,0)),"",INDIRECT(ADDRESS(MATCH(E23,Код_КВР,0)+1,2,,,"КВР")))</f>
        <v>Предоставление субсидий бюджетным, автономным учреждениям и иным некоммерческим организациям</v>
      </c>
      <c r="B23" s="52" t="s">
        <v>606</v>
      </c>
      <c r="C23" s="8" t="s">
        <v>527</v>
      </c>
      <c r="D23" s="1" t="s">
        <v>550</v>
      </c>
      <c r="E23" s="6">
        <v>600</v>
      </c>
      <c r="F23" s="7">
        <f t="shared" si="1"/>
        <v>6147.5</v>
      </c>
      <c r="G23" s="7">
        <f t="shared" si="1"/>
        <v>6159.4</v>
      </c>
    </row>
    <row r="24" spans="1:7" ht="12.75">
      <c r="A24" s="39" t="str">
        <f ca="1">IF(ISERROR(MATCH(E24,Код_КВР,0)),"",INDIRECT(ADDRESS(MATCH(E24,Код_КВР,0)+1,2,,,"КВР")))</f>
        <v>Субсидии бюджетным учреждениям</v>
      </c>
      <c r="B24" s="52" t="s">
        <v>606</v>
      </c>
      <c r="C24" s="8" t="s">
        <v>527</v>
      </c>
      <c r="D24" s="1" t="s">
        <v>550</v>
      </c>
      <c r="E24" s="6">
        <v>610</v>
      </c>
      <c r="F24" s="7">
        <f t="shared" si="1"/>
        <v>6147.5</v>
      </c>
      <c r="G24" s="7">
        <f t="shared" si="1"/>
        <v>6159.4</v>
      </c>
    </row>
    <row r="25" spans="1:7" ht="49.5">
      <c r="A25" s="39" t="str">
        <f ca="1">IF(ISERROR(MATCH(E25,Код_КВР,0)),"",INDIRECT(ADDRESS(MATCH(E25,Код_КВР,0)+1,2,,,"КВР")))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5" s="52" t="s">
        <v>606</v>
      </c>
      <c r="C25" s="8" t="s">
        <v>527</v>
      </c>
      <c r="D25" s="1" t="s">
        <v>550</v>
      </c>
      <c r="E25" s="6">
        <v>611</v>
      </c>
      <c r="F25" s="7">
        <f>'прил.16'!G587</f>
        <v>6147.5</v>
      </c>
      <c r="G25" s="7">
        <f>'прил.16'!H587</f>
        <v>6159.4</v>
      </c>
    </row>
    <row r="26" spans="1:7" ht="33">
      <c r="A26" s="39" t="str">
        <f ca="1">IF(ISERROR(MATCH(B26,Код_КЦСР,0)),"",INDIRECT(ADDRESS(MATCH(B26,Код_КЦСР,0)+1,2,,,"КЦСР")))</f>
        <v>Обеспечение работы по организации и ведению бухгалтерского (бюджетного) учета и отчетности</v>
      </c>
      <c r="B26" s="52" t="s">
        <v>608</v>
      </c>
      <c r="C26" s="8"/>
      <c r="D26" s="1"/>
      <c r="E26" s="6"/>
      <c r="F26" s="7">
        <f aca="true" t="shared" si="2" ref="F26:G36">F27</f>
        <v>43252.3</v>
      </c>
      <c r="G26" s="7">
        <f t="shared" si="2"/>
        <v>43348</v>
      </c>
    </row>
    <row r="27" spans="1:7" ht="12.75">
      <c r="A27" s="39" t="str">
        <f ca="1">IF(ISERROR(MATCH(C27,Код_Раздел,0)),"",INDIRECT(ADDRESS(MATCH(C27,Код_Раздел,0)+1,2,,,"Раздел")))</f>
        <v>Образование</v>
      </c>
      <c r="B27" s="52" t="s">
        <v>608</v>
      </c>
      <c r="C27" s="8" t="s">
        <v>527</v>
      </c>
      <c r="D27" s="1"/>
      <c r="E27" s="6"/>
      <c r="F27" s="7">
        <f t="shared" si="2"/>
        <v>43252.3</v>
      </c>
      <c r="G27" s="7">
        <f t="shared" si="2"/>
        <v>43348</v>
      </c>
    </row>
    <row r="28" spans="1:7" ht="12.75">
      <c r="A28" s="10" t="s">
        <v>580</v>
      </c>
      <c r="B28" s="52" t="s">
        <v>608</v>
      </c>
      <c r="C28" s="8" t="s">
        <v>527</v>
      </c>
      <c r="D28" s="1" t="s">
        <v>550</v>
      </c>
      <c r="E28" s="6"/>
      <c r="F28" s="7">
        <f t="shared" si="2"/>
        <v>43252.3</v>
      </c>
      <c r="G28" s="7">
        <f t="shared" si="2"/>
        <v>43348</v>
      </c>
    </row>
    <row r="29" spans="1:7" ht="33">
      <c r="A29" s="39" t="str">
        <f ca="1">IF(ISERROR(MATCH(E29,Код_КВР,0)),"",INDIRECT(ADDRESS(MATCH(E29,Код_КВР,0)+1,2,,,"КВР")))</f>
        <v>Предоставление субсидий бюджетным, автономным учреждениям и иным некоммерческим организациям</v>
      </c>
      <c r="B29" s="52" t="s">
        <v>608</v>
      </c>
      <c r="C29" s="8" t="s">
        <v>527</v>
      </c>
      <c r="D29" s="1" t="s">
        <v>550</v>
      </c>
      <c r="E29" s="6">
        <v>600</v>
      </c>
      <c r="F29" s="7">
        <f t="shared" si="2"/>
        <v>43252.3</v>
      </c>
      <c r="G29" s="7">
        <f t="shared" si="2"/>
        <v>43348</v>
      </c>
    </row>
    <row r="30" spans="1:7" ht="12.75">
      <c r="A30" s="39" t="str">
        <f ca="1">IF(ISERROR(MATCH(E30,Код_КВР,0)),"",INDIRECT(ADDRESS(MATCH(E30,Код_КВР,0)+1,2,,,"КВР")))</f>
        <v>Субсидии бюджетным учреждениям</v>
      </c>
      <c r="B30" s="52" t="s">
        <v>608</v>
      </c>
      <c r="C30" s="8" t="s">
        <v>527</v>
      </c>
      <c r="D30" s="1" t="s">
        <v>550</v>
      </c>
      <c r="E30" s="6">
        <v>610</v>
      </c>
      <c r="F30" s="7">
        <f t="shared" si="2"/>
        <v>43252.3</v>
      </c>
      <c r="G30" s="7">
        <f t="shared" si="2"/>
        <v>43348</v>
      </c>
    </row>
    <row r="31" spans="1:7" ht="49.5">
      <c r="A31" s="39" t="str">
        <f ca="1">IF(ISERROR(MATCH(E31,Код_КВР,0)),"",INDIRECT(ADDRESS(MATCH(E31,Код_КВР,0)+1,2,,,"КВР")))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1" s="52" t="s">
        <v>608</v>
      </c>
      <c r="C31" s="8" t="s">
        <v>527</v>
      </c>
      <c r="D31" s="1" t="s">
        <v>550</v>
      </c>
      <c r="E31" s="6">
        <v>611</v>
      </c>
      <c r="F31" s="7">
        <f>'прил.16'!G591</f>
        <v>43252.3</v>
      </c>
      <c r="G31" s="7">
        <f>'прил.16'!H591</f>
        <v>43348</v>
      </c>
    </row>
    <row r="32" spans="1:7" ht="33">
      <c r="A32" s="39" t="str">
        <f ca="1">IF(ISERROR(MATCH(B32,Код_КЦСР,0)),"",INDIRECT(ADDRESS(MATCH(B32,Код_КЦСР,0)+1,2,,,"КЦСР")))</f>
        <v>Обеспечение питанием обучающихся в МОУ за счет субвенций из областного бюджета</v>
      </c>
      <c r="B32" s="52" t="s">
        <v>135</v>
      </c>
      <c r="C32" s="8"/>
      <c r="D32" s="1"/>
      <c r="E32" s="6"/>
      <c r="F32" s="7">
        <f t="shared" si="2"/>
        <v>17187.3</v>
      </c>
      <c r="G32" s="7">
        <f t="shared" si="2"/>
        <v>17187.3</v>
      </c>
    </row>
    <row r="33" spans="1:7" ht="12.75">
      <c r="A33" s="39" t="str">
        <f ca="1">IF(ISERROR(MATCH(C33,Код_Раздел,0)),"",INDIRECT(ADDRESS(MATCH(C33,Код_Раздел,0)+1,2,,,"Раздел")))</f>
        <v>Образование</v>
      </c>
      <c r="B33" s="52" t="s">
        <v>135</v>
      </c>
      <c r="C33" s="8" t="s">
        <v>527</v>
      </c>
      <c r="D33" s="1"/>
      <c r="E33" s="6"/>
      <c r="F33" s="7">
        <f t="shared" si="2"/>
        <v>17187.3</v>
      </c>
      <c r="G33" s="7">
        <f t="shared" si="2"/>
        <v>17187.3</v>
      </c>
    </row>
    <row r="34" spans="1:7" ht="12.75">
      <c r="A34" s="10" t="s">
        <v>580</v>
      </c>
      <c r="B34" s="52" t="s">
        <v>135</v>
      </c>
      <c r="C34" s="8" t="s">
        <v>527</v>
      </c>
      <c r="D34" s="1" t="s">
        <v>550</v>
      </c>
      <c r="E34" s="6"/>
      <c r="F34" s="7">
        <f t="shared" si="2"/>
        <v>17187.3</v>
      </c>
      <c r="G34" s="7">
        <f t="shared" si="2"/>
        <v>17187.3</v>
      </c>
    </row>
    <row r="35" spans="1:7" ht="33">
      <c r="A35" s="39" t="str">
        <f ca="1">IF(ISERROR(MATCH(E35,Код_КВР,0)),"",INDIRECT(ADDRESS(MATCH(E35,Код_КВР,0)+1,2,,,"КВР")))</f>
        <v>Предоставление субсидий бюджетным, автономным учреждениям и иным некоммерческим организациям</v>
      </c>
      <c r="B35" s="52" t="s">
        <v>135</v>
      </c>
      <c r="C35" s="8" t="s">
        <v>527</v>
      </c>
      <c r="D35" s="1" t="s">
        <v>550</v>
      </c>
      <c r="E35" s="6">
        <v>600</v>
      </c>
      <c r="F35" s="7">
        <f t="shared" si="2"/>
        <v>17187.3</v>
      </c>
      <c r="G35" s="7">
        <f t="shared" si="2"/>
        <v>17187.3</v>
      </c>
    </row>
    <row r="36" spans="1:7" ht="12.75">
      <c r="A36" s="39" t="str">
        <f ca="1">IF(ISERROR(MATCH(E36,Код_КВР,0)),"",INDIRECT(ADDRESS(MATCH(E36,Код_КВР,0)+1,2,,,"КВР")))</f>
        <v>Субсидии бюджетным учреждениям</v>
      </c>
      <c r="B36" s="52" t="s">
        <v>135</v>
      </c>
      <c r="C36" s="8" t="s">
        <v>527</v>
      </c>
      <c r="D36" s="1" t="s">
        <v>550</v>
      </c>
      <c r="E36" s="6">
        <v>610</v>
      </c>
      <c r="F36" s="7">
        <f t="shared" si="2"/>
        <v>17187.3</v>
      </c>
      <c r="G36" s="7">
        <f t="shared" si="2"/>
        <v>17187.3</v>
      </c>
    </row>
    <row r="37" spans="1:7" ht="49.5">
      <c r="A37" s="39" t="str">
        <f ca="1">IF(ISERROR(MATCH(E37,Код_КВР,0)),"",INDIRECT(ADDRESS(MATCH(E37,Код_КВР,0)+1,2,,,"КВР")))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" s="52" t="s">
        <v>135</v>
      </c>
      <c r="C37" s="8" t="s">
        <v>527</v>
      </c>
      <c r="D37" s="1" t="s">
        <v>550</v>
      </c>
      <c r="E37" s="6">
        <v>611</v>
      </c>
      <c r="F37" s="7">
        <f>'прил.16'!G595</f>
        <v>17187.3</v>
      </c>
      <c r="G37" s="7">
        <f>'прил.16'!H595</f>
        <v>17187.3</v>
      </c>
    </row>
    <row r="38" spans="1:7" ht="12.75">
      <c r="A38" s="39" t="str">
        <f ca="1">IF(ISERROR(MATCH(B38,Код_КЦСР,0)),"",INDIRECT(ADDRESS(MATCH(B38,Код_КЦСР,0)+1,2,,,"КЦСР")))</f>
        <v>Дошкольное образование</v>
      </c>
      <c r="B38" s="52" t="s">
        <v>610</v>
      </c>
      <c r="C38" s="8"/>
      <c r="D38" s="1"/>
      <c r="E38" s="6"/>
      <c r="F38" s="7">
        <f>F39+F47+F55</f>
        <v>1440988.9000000001</v>
      </c>
      <c r="G38" s="7">
        <f>G39+G47+G55</f>
        <v>1497709.8000000003</v>
      </c>
    </row>
    <row r="39" spans="1:7" ht="66">
      <c r="A39" s="39" t="str">
        <f ca="1">IF(ISERROR(MATCH(B39,Код_КЦСР,0)),"",INDIRECT(ADDRESS(MATCH(B39,Код_КЦСР,0)+1,2,,,"КЦСР")))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39" s="52" t="s">
        <v>611</v>
      </c>
      <c r="C39" s="8"/>
      <c r="D39" s="1"/>
      <c r="E39" s="6"/>
      <c r="F39" s="7">
        <f aca="true" t="shared" si="3" ref="F39:G41">F40</f>
        <v>258462.30000000002</v>
      </c>
      <c r="G39" s="7">
        <f t="shared" si="3"/>
        <v>263729.60000000003</v>
      </c>
    </row>
    <row r="40" spans="1:7" ht="12.75">
      <c r="A40" s="39" t="str">
        <f ca="1">IF(ISERROR(MATCH(C40,Код_Раздел,0)),"",INDIRECT(ADDRESS(MATCH(C40,Код_Раздел,0)+1,2,,,"Раздел")))</f>
        <v>Образование</v>
      </c>
      <c r="B40" s="52" t="s">
        <v>611</v>
      </c>
      <c r="C40" s="8" t="s">
        <v>527</v>
      </c>
      <c r="D40" s="1"/>
      <c r="E40" s="6"/>
      <c r="F40" s="7">
        <f t="shared" si="3"/>
        <v>258462.30000000002</v>
      </c>
      <c r="G40" s="7">
        <f t="shared" si="3"/>
        <v>263729.60000000003</v>
      </c>
    </row>
    <row r="41" spans="1:7" ht="12.75">
      <c r="A41" s="10" t="s">
        <v>587</v>
      </c>
      <c r="B41" s="52" t="s">
        <v>611</v>
      </c>
      <c r="C41" s="8" t="s">
        <v>527</v>
      </c>
      <c r="D41" s="1" t="s">
        <v>544</v>
      </c>
      <c r="E41" s="6"/>
      <c r="F41" s="7">
        <f t="shared" si="3"/>
        <v>258462.30000000002</v>
      </c>
      <c r="G41" s="7">
        <f t="shared" si="3"/>
        <v>263729.60000000003</v>
      </c>
    </row>
    <row r="42" spans="1:7" ht="33">
      <c r="A42" s="39" t="str">
        <f ca="1">IF(ISERROR(MATCH(E42,Код_КВР,0)),"",INDIRECT(ADDRESS(MATCH(E42,Код_КВР,0)+1,2,,,"КВР")))</f>
        <v>Предоставление субсидий бюджетным, автономным учреждениям и иным некоммерческим организациям</v>
      </c>
      <c r="B42" s="52" t="s">
        <v>611</v>
      </c>
      <c r="C42" s="8" t="s">
        <v>527</v>
      </c>
      <c r="D42" s="1" t="s">
        <v>544</v>
      </c>
      <c r="E42" s="6">
        <v>600</v>
      </c>
      <c r="F42" s="7">
        <f>F43+F45</f>
        <v>258462.30000000002</v>
      </c>
      <c r="G42" s="7">
        <f>G43+G45</f>
        <v>263729.60000000003</v>
      </c>
    </row>
    <row r="43" spans="1:7" ht="12.75">
      <c r="A43" s="39" t="str">
        <f ca="1">IF(ISERROR(MATCH(E43,Код_КВР,0)),"",INDIRECT(ADDRESS(MATCH(E43,Код_КВР,0)+1,2,,,"КВР")))</f>
        <v>Субсидии бюджетным учреждениям</v>
      </c>
      <c r="B43" s="52" t="s">
        <v>611</v>
      </c>
      <c r="C43" s="8" t="s">
        <v>527</v>
      </c>
      <c r="D43" s="1" t="s">
        <v>544</v>
      </c>
      <c r="E43" s="6">
        <v>610</v>
      </c>
      <c r="F43" s="7">
        <f>F44</f>
        <v>228731.2</v>
      </c>
      <c r="G43" s="7">
        <f>G44</f>
        <v>233712.2</v>
      </c>
    </row>
    <row r="44" spans="1:7" ht="49.5">
      <c r="A44" s="39" t="str">
        <f ca="1">IF(ISERROR(MATCH(E44,Код_КВР,0)),"",INDIRECT(ADDRESS(MATCH(E44,Код_КВР,0)+1,2,,,"КВР")))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4" s="52" t="s">
        <v>611</v>
      </c>
      <c r="C44" s="8" t="s">
        <v>527</v>
      </c>
      <c r="D44" s="1" t="s">
        <v>544</v>
      </c>
      <c r="E44" s="6">
        <v>611</v>
      </c>
      <c r="F44" s="7">
        <f>'прил.16'!G500</f>
        <v>228731.2</v>
      </c>
      <c r="G44" s="7">
        <f>'прил.16'!H500</f>
        <v>233712.2</v>
      </c>
    </row>
    <row r="45" spans="1:7" ht="12.75">
      <c r="A45" s="39" t="str">
        <f ca="1">IF(ISERROR(MATCH(E45,Код_КВР,0)),"",INDIRECT(ADDRESS(MATCH(E45,Код_КВР,0)+1,2,,,"КВР")))</f>
        <v>Субсидии автономным учреждениям</v>
      </c>
      <c r="B45" s="52" t="s">
        <v>611</v>
      </c>
      <c r="C45" s="8" t="s">
        <v>527</v>
      </c>
      <c r="D45" s="1" t="s">
        <v>544</v>
      </c>
      <c r="E45" s="6">
        <v>620</v>
      </c>
      <c r="F45" s="7">
        <f>F46</f>
        <v>29731.1</v>
      </c>
      <c r="G45" s="7">
        <f>G46</f>
        <v>30017.4</v>
      </c>
    </row>
    <row r="46" spans="1:7" ht="49.5">
      <c r="A46" s="39" t="str">
        <f ca="1">IF(ISERROR(MATCH(E46,Код_КВР,0)),"",INDIRECT(ADDRESS(MATCH(E46,Код_КВР,0)+1,2,,,"КВР")))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6" s="52" t="s">
        <v>611</v>
      </c>
      <c r="C46" s="8" t="s">
        <v>527</v>
      </c>
      <c r="D46" s="1" t="s">
        <v>544</v>
      </c>
      <c r="E46" s="6">
        <v>621</v>
      </c>
      <c r="F46" s="7">
        <f>'прил.16'!G502</f>
        <v>29731.1</v>
      </c>
      <c r="G46" s="7">
        <f>'прил.16'!H502</f>
        <v>30017.4</v>
      </c>
    </row>
    <row r="47" spans="1:7" ht="66">
      <c r="A47" s="39" t="str">
        <f ca="1">IF(ISERROR(MATCH(B47,Код_КЦСР,0)),"",INDIRECT(ADDRESS(MATCH(B47,Код_КЦСР,0)+1,2,,,"КЦСР")))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47" s="52" t="s">
        <v>137</v>
      </c>
      <c r="C47" s="8"/>
      <c r="D47" s="1"/>
      <c r="E47" s="6"/>
      <c r="F47" s="7">
        <f aca="true" t="shared" si="4" ref="F47:G49">F48</f>
        <v>1118557.3</v>
      </c>
      <c r="G47" s="7">
        <f t="shared" si="4"/>
        <v>1170010.9000000001</v>
      </c>
    </row>
    <row r="48" spans="1:7" ht="12.75">
      <c r="A48" s="39" t="str">
        <f ca="1">IF(ISERROR(MATCH(C48,Код_Раздел,0)),"",INDIRECT(ADDRESS(MATCH(C48,Код_Раздел,0)+1,2,,,"Раздел")))</f>
        <v>Образование</v>
      </c>
      <c r="B48" s="52" t="s">
        <v>137</v>
      </c>
      <c r="C48" s="8" t="s">
        <v>527</v>
      </c>
      <c r="D48" s="1"/>
      <c r="E48" s="6"/>
      <c r="F48" s="7">
        <f t="shared" si="4"/>
        <v>1118557.3</v>
      </c>
      <c r="G48" s="7">
        <f t="shared" si="4"/>
        <v>1170010.9000000001</v>
      </c>
    </row>
    <row r="49" spans="1:7" ht="12.75">
      <c r="A49" s="10" t="s">
        <v>587</v>
      </c>
      <c r="B49" s="52" t="s">
        <v>137</v>
      </c>
      <c r="C49" s="8" t="s">
        <v>527</v>
      </c>
      <c r="D49" s="1" t="s">
        <v>544</v>
      </c>
      <c r="E49" s="6"/>
      <c r="F49" s="7">
        <f t="shared" si="4"/>
        <v>1118557.3</v>
      </c>
      <c r="G49" s="7">
        <f t="shared" si="4"/>
        <v>1170010.9000000001</v>
      </c>
    </row>
    <row r="50" spans="1:7" ht="33">
      <c r="A50" s="39" t="str">
        <f ca="1">IF(ISERROR(MATCH(E50,Код_КВР,0)),"",INDIRECT(ADDRESS(MATCH(E50,Код_КВР,0)+1,2,,,"КВР")))</f>
        <v>Предоставление субсидий бюджетным, автономным учреждениям и иным некоммерческим организациям</v>
      </c>
      <c r="B50" s="52" t="s">
        <v>137</v>
      </c>
      <c r="C50" s="8" t="s">
        <v>527</v>
      </c>
      <c r="D50" s="1" t="s">
        <v>544</v>
      </c>
      <c r="E50" s="6">
        <v>600</v>
      </c>
      <c r="F50" s="7">
        <f>F51+F53</f>
        <v>1118557.3</v>
      </c>
      <c r="G50" s="7">
        <f>G51+G53</f>
        <v>1170010.9000000001</v>
      </c>
    </row>
    <row r="51" spans="1:7" ht="12.75">
      <c r="A51" s="39" t="str">
        <f ca="1">IF(ISERROR(MATCH(E51,Код_КВР,0)),"",INDIRECT(ADDRESS(MATCH(E51,Код_КВР,0)+1,2,,,"КВР")))</f>
        <v>Субсидии бюджетным учреждениям</v>
      </c>
      <c r="B51" s="52" t="s">
        <v>137</v>
      </c>
      <c r="C51" s="8" t="s">
        <v>527</v>
      </c>
      <c r="D51" s="1" t="s">
        <v>544</v>
      </c>
      <c r="E51" s="6">
        <v>610</v>
      </c>
      <c r="F51" s="7">
        <f>F52</f>
        <v>1037378.8</v>
      </c>
      <c r="G51" s="7">
        <f>G52</f>
        <v>1067607.8</v>
      </c>
    </row>
    <row r="52" spans="1:7" ht="49.5">
      <c r="A52" s="39" t="str">
        <f ca="1">IF(ISERROR(MATCH(E52,Код_КВР,0)),"",INDIRECT(ADDRESS(MATCH(E52,Код_КВР,0)+1,2,,,"КВР")))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" s="52" t="s">
        <v>137</v>
      </c>
      <c r="C52" s="8" t="s">
        <v>527</v>
      </c>
      <c r="D52" s="1" t="s">
        <v>544</v>
      </c>
      <c r="E52" s="6">
        <v>611</v>
      </c>
      <c r="F52" s="7">
        <f>'прил.16'!G506</f>
        <v>1037378.8</v>
      </c>
      <c r="G52" s="7">
        <f>'прил.16'!H506</f>
        <v>1067607.8</v>
      </c>
    </row>
    <row r="53" spans="1:7" ht="12.75">
      <c r="A53" s="39" t="str">
        <f ca="1">IF(ISERROR(MATCH(E53,Код_КВР,0)),"",INDIRECT(ADDRESS(MATCH(E53,Код_КВР,0)+1,2,,,"КВР")))</f>
        <v>Субсидии автономным учреждениям</v>
      </c>
      <c r="B53" s="52" t="s">
        <v>137</v>
      </c>
      <c r="C53" s="8" t="s">
        <v>527</v>
      </c>
      <c r="D53" s="1" t="s">
        <v>544</v>
      </c>
      <c r="E53" s="6">
        <v>620</v>
      </c>
      <c r="F53" s="7">
        <f>F54</f>
        <v>81178.5</v>
      </c>
      <c r="G53" s="7">
        <f>G54</f>
        <v>102403.1</v>
      </c>
    </row>
    <row r="54" spans="1:7" ht="49.5">
      <c r="A54" s="39" t="str">
        <f ca="1">IF(ISERROR(MATCH(E54,Код_КВР,0)),"",INDIRECT(ADDRESS(MATCH(E54,Код_КВР,0)+1,2,,,"КВР")))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4" s="52" t="s">
        <v>137</v>
      </c>
      <c r="C54" s="8" t="s">
        <v>527</v>
      </c>
      <c r="D54" s="1" t="s">
        <v>544</v>
      </c>
      <c r="E54" s="6">
        <v>621</v>
      </c>
      <c r="F54" s="7">
        <f>'прил.16'!G508</f>
        <v>81178.5</v>
      </c>
      <c r="G54" s="7">
        <f>'прил.16'!H508</f>
        <v>102403.1</v>
      </c>
    </row>
    <row r="55" spans="1:7" ht="66">
      <c r="A55" s="39" t="str">
        <f ca="1">IF(ISERROR(MATCH(B55,Код_КЦСР,0)),"",INDIRECT(ADDRESS(MATCH(B55,Код_КЦСР,0)+1,2,,,"КЦСР")))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55" s="52" t="s">
        <v>139</v>
      </c>
      <c r="C55" s="8"/>
      <c r="D55" s="1"/>
      <c r="E55" s="6"/>
      <c r="F55" s="7">
        <f aca="true" t="shared" si="5" ref="F55:G59">F56</f>
        <v>63969.3</v>
      </c>
      <c r="G55" s="7">
        <f t="shared" si="5"/>
        <v>63969.3</v>
      </c>
    </row>
    <row r="56" spans="1:7" ht="12.75">
      <c r="A56" s="39" t="str">
        <f ca="1">IF(ISERROR(MATCH(C56,Код_Раздел,0)),"",INDIRECT(ADDRESS(MATCH(C56,Код_Раздел,0)+1,2,,,"Раздел")))</f>
        <v>Социальная политика</v>
      </c>
      <c r="B56" s="52" t="s">
        <v>139</v>
      </c>
      <c r="C56" s="8" t="s">
        <v>520</v>
      </c>
      <c r="D56" s="1"/>
      <c r="E56" s="6"/>
      <c r="F56" s="7">
        <f t="shared" si="5"/>
        <v>63969.3</v>
      </c>
      <c r="G56" s="7">
        <f t="shared" si="5"/>
        <v>63969.3</v>
      </c>
    </row>
    <row r="57" spans="1:7" ht="12.75">
      <c r="A57" s="11" t="s">
        <v>536</v>
      </c>
      <c r="B57" s="52" t="s">
        <v>139</v>
      </c>
      <c r="C57" s="8" t="s">
        <v>520</v>
      </c>
      <c r="D57" s="1" t="s">
        <v>547</v>
      </c>
      <c r="E57" s="6"/>
      <c r="F57" s="7">
        <f t="shared" si="5"/>
        <v>63969.3</v>
      </c>
      <c r="G57" s="7">
        <f t="shared" si="5"/>
        <v>63969.3</v>
      </c>
    </row>
    <row r="58" spans="1:7" ht="12.75">
      <c r="A58" s="39" t="str">
        <f ca="1">IF(ISERROR(MATCH(E58,Код_КВР,0)),"",INDIRECT(ADDRESS(MATCH(E58,Код_КВР,0)+1,2,,,"КВР")))</f>
        <v>Социальное обеспечение и иные выплаты населению</v>
      </c>
      <c r="B58" s="52" t="s">
        <v>139</v>
      </c>
      <c r="C58" s="8" t="s">
        <v>520</v>
      </c>
      <c r="D58" s="1" t="s">
        <v>547</v>
      </c>
      <c r="E58" s="6">
        <v>300</v>
      </c>
      <c r="F58" s="7">
        <f t="shared" si="5"/>
        <v>63969.3</v>
      </c>
      <c r="G58" s="7">
        <f t="shared" si="5"/>
        <v>63969.3</v>
      </c>
    </row>
    <row r="59" spans="1:7" ht="33">
      <c r="A59" s="39" t="str">
        <f ca="1">IF(ISERROR(MATCH(E59,Код_КВР,0)),"",INDIRECT(ADDRESS(MATCH(E59,Код_КВР,0)+1,2,,,"КВР")))</f>
        <v>Социальные выплаты гражданам, кроме публичных нормативных социальных выплат</v>
      </c>
      <c r="B59" s="52" t="s">
        <v>139</v>
      </c>
      <c r="C59" s="8" t="s">
        <v>520</v>
      </c>
      <c r="D59" s="1" t="s">
        <v>547</v>
      </c>
      <c r="E59" s="6">
        <v>320</v>
      </c>
      <c r="F59" s="7">
        <f t="shared" si="5"/>
        <v>63969.3</v>
      </c>
      <c r="G59" s="7">
        <f t="shared" si="5"/>
        <v>63969.3</v>
      </c>
    </row>
    <row r="60" spans="1:7" ht="33">
      <c r="A60" s="39" t="str">
        <f ca="1">IF(ISERROR(MATCH(E60,Код_КВР,0)),"",INDIRECT(ADDRESS(MATCH(E60,Код_КВР,0)+1,2,,,"КВР")))</f>
        <v>Пособия, компенсации и иные социальные выплаты гражданам, кроме публичных нормативных обязательств</v>
      </c>
      <c r="B60" s="52" t="s">
        <v>139</v>
      </c>
      <c r="C60" s="8" t="s">
        <v>520</v>
      </c>
      <c r="D60" s="1" t="s">
        <v>547</v>
      </c>
      <c r="E60" s="6">
        <v>321</v>
      </c>
      <c r="F60" s="7">
        <f>'прил.16'!G699</f>
        <v>63969.3</v>
      </c>
      <c r="G60" s="7">
        <f>'прил.16'!H699</f>
        <v>63969.3</v>
      </c>
    </row>
    <row r="61" spans="1:7" ht="12.75">
      <c r="A61" s="39" t="str">
        <f ca="1">IF(ISERROR(MATCH(B61,Код_КЦСР,0)),"",INDIRECT(ADDRESS(MATCH(B61,Код_КЦСР,0)+1,2,,,"КЦСР")))</f>
        <v>Общее образование</v>
      </c>
      <c r="B61" s="52" t="s">
        <v>612</v>
      </c>
      <c r="C61" s="8"/>
      <c r="D61" s="1"/>
      <c r="E61" s="6"/>
      <c r="F61" s="7">
        <f>F62+F70+F76+F82+F90+F96</f>
        <v>1439316</v>
      </c>
      <c r="G61" s="7">
        <f>G62+G70+G76+G82+G90+G96</f>
        <v>1539299.3</v>
      </c>
    </row>
    <row r="62" spans="1:7" ht="49.5">
      <c r="A62" s="39" t="str">
        <f ca="1">IF(ISERROR(MATCH(B62,Код_КЦСР,0)),"",INDIRECT(ADDRESS(MATCH(B62,Код_КЦСР,0)+1,2,,,"КЦСР")))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62" s="52" t="s">
        <v>613</v>
      </c>
      <c r="C62" s="8"/>
      <c r="D62" s="1"/>
      <c r="E62" s="6"/>
      <c r="F62" s="7">
        <f aca="true" t="shared" si="6" ref="F62:G64">F63</f>
        <v>163816.80000000002</v>
      </c>
      <c r="G62" s="7">
        <f t="shared" si="6"/>
        <v>167311.4</v>
      </c>
    </row>
    <row r="63" spans="1:7" ht="12.75">
      <c r="A63" s="39" t="str">
        <f ca="1">IF(ISERROR(MATCH(C63,Код_Раздел,0)),"",INDIRECT(ADDRESS(MATCH(C63,Код_Раздел,0)+1,2,,,"Раздел")))</f>
        <v>Образование</v>
      </c>
      <c r="B63" s="52" t="s">
        <v>613</v>
      </c>
      <c r="C63" s="8" t="s">
        <v>527</v>
      </c>
      <c r="D63" s="1"/>
      <c r="E63" s="6"/>
      <c r="F63" s="7">
        <f t="shared" si="6"/>
        <v>163816.80000000002</v>
      </c>
      <c r="G63" s="7">
        <f t="shared" si="6"/>
        <v>167311.4</v>
      </c>
    </row>
    <row r="64" spans="1:7" ht="12.75">
      <c r="A64" s="10" t="s">
        <v>579</v>
      </c>
      <c r="B64" s="52" t="s">
        <v>613</v>
      </c>
      <c r="C64" s="8" t="s">
        <v>527</v>
      </c>
      <c r="D64" s="1" t="s">
        <v>545</v>
      </c>
      <c r="E64" s="6"/>
      <c r="F64" s="7">
        <f t="shared" si="6"/>
        <v>163816.80000000002</v>
      </c>
      <c r="G64" s="7">
        <f t="shared" si="6"/>
        <v>167311.4</v>
      </c>
    </row>
    <row r="65" spans="1:7" ht="33">
      <c r="A65" s="39" t="str">
        <f ca="1">IF(ISERROR(MATCH(E65,Код_КВР,0)),"",INDIRECT(ADDRESS(MATCH(E65,Код_КВР,0)+1,2,,,"КВР")))</f>
        <v>Предоставление субсидий бюджетным, автономным учреждениям и иным некоммерческим организациям</v>
      </c>
      <c r="B65" s="52" t="s">
        <v>613</v>
      </c>
      <c r="C65" s="8" t="s">
        <v>527</v>
      </c>
      <c r="D65" s="1" t="s">
        <v>545</v>
      </c>
      <c r="E65" s="6">
        <v>600</v>
      </c>
      <c r="F65" s="7">
        <f>F66+F68</f>
        <v>163816.80000000002</v>
      </c>
      <c r="G65" s="7">
        <f>G66+G68</f>
        <v>167311.4</v>
      </c>
    </row>
    <row r="66" spans="1:7" ht="12.75">
      <c r="A66" s="39" t="str">
        <f ca="1">IF(ISERROR(MATCH(E66,Код_КВР,0)),"",INDIRECT(ADDRESS(MATCH(E66,Код_КВР,0)+1,2,,,"КВР")))</f>
        <v>Субсидии бюджетным учреждениям</v>
      </c>
      <c r="B66" s="52" t="s">
        <v>613</v>
      </c>
      <c r="C66" s="8" t="s">
        <v>527</v>
      </c>
      <c r="D66" s="1" t="s">
        <v>545</v>
      </c>
      <c r="E66" s="6">
        <v>610</v>
      </c>
      <c r="F66" s="7">
        <f>F67</f>
        <v>160451.6</v>
      </c>
      <c r="G66" s="7">
        <f>G67</f>
        <v>163871.6</v>
      </c>
    </row>
    <row r="67" spans="1:7" ht="49.5">
      <c r="A67" s="39" t="str">
        <f ca="1">IF(ISERROR(MATCH(E67,Код_КВР,0)),"",INDIRECT(ADDRESS(MATCH(E67,Код_КВР,0)+1,2,,,"КВР")))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7" s="52" t="s">
        <v>613</v>
      </c>
      <c r="C67" s="8" t="s">
        <v>527</v>
      </c>
      <c r="D67" s="1" t="s">
        <v>545</v>
      </c>
      <c r="E67" s="6">
        <v>611</v>
      </c>
      <c r="F67" s="7">
        <f>'прил.16'!G526</f>
        <v>160451.6</v>
      </c>
      <c r="G67" s="7">
        <f>'прил.16'!H526</f>
        <v>163871.6</v>
      </c>
    </row>
    <row r="68" spans="1:7" ht="12.75">
      <c r="A68" s="39" t="str">
        <f ca="1">IF(ISERROR(MATCH(E68,Код_КВР,0)),"",INDIRECT(ADDRESS(MATCH(E68,Код_КВР,0)+1,2,,,"КВР")))</f>
        <v>Субсидии автономным учреждениям</v>
      </c>
      <c r="B68" s="52" t="s">
        <v>613</v>
      </c>
      <c r="C68" s="8" t="s">
        <v>527</v>
      </c>
      <c r="D68" s="1" t="s">
        <v>545</v>
      </c>
      <c r="E68" s="6">
        <v>620</v>
      </c>
      <c r="F68" s="7">
        <f>F69</f>
        <v>3365.2</v>
      </c>
      <c r="G68" s="7">
        <f>G69</f>
        <v>3439.8</v>
      </c>
    </row>
    <row r="69" spans="1:7" ht="49.5">
      <c r="A69" s="39" t="str">
        <f ca="1">IF(ISERROR(MATCH(E69,Код_КВР,0)),"",INDIRECT(ADDRESS(MATCH(E69,Код_КВР,0)+1,2,,,"КВР")))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9" s="52" t="s">
        <v>613</v>
      </c>
      <c r="C69" s="8" t="s">
        <v>527</v>
      </c>
      <c r="D69" s="1" t="s">
        <v>545</v>
      </c>
      <c r="E69" s="6">
        <v>621</v>
      </c>
      <c r="F69" s="7">
        <f>'прил.16'!G528</f>
        <v>3365.2</v>
      </c>
      <c r="G69" s="7">
        <f>'прил.16'!H528</f>
        <v>3439.8</v>
      </c>
    </row>
    <row r="70" spans="1:7" ht="82.5">
      <c r="A70" s="39" t="str">
        <f ca="1">IF(ISERROR(MATCH(B70,Код_КЦСР,0)),"",INDIRECT(ADDRESS(MATCH(B70,Код_КЦСР,0)+1,2,,,"КЦСР")))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70" s="52" t="s">
        <v>614</v>
      </c>
      <c r="C70" s="8"/>
      <c r="D70" s="1"/>
      <c r="E70" s="6"/>
      <c r="F70" s="7">
        <f aca="true" t="shared" si="7" ref="F70:G74">F71</f>
        <v>9003.4</v>
      </c>
      <c r="G70" s="7">
        <f t="shared" si="7"/>
        <v>9604.6</v>
      </c>
    </row>
    <row r="71" spans="1:7" ht="12.75">
      <c r="A71" s="39" t="str">
        <f ca="1">IF(ISERROR(MATCH(C71,Код_Раздел,0)),"",INDIRECT(ADDRESS(MATCH(C71,Код_Раздел,0)+1,2,,,"Раздел")))</f>
        <v>Образование</v>
      </c>
      <c r="B71" s="52" t="s">
        <v>614</v>
      </c>
      <c r="C71" s="8" t="s">
        <v>527</v>
      </c>
      <c r="D71" s="1"/>
      <c r="E71" s="6"/>
      <c r="F71" s="7">
        <f t="shared" si="7"/>
        <v>9003.4</v>
      </c>
      <c r="G71" s="7">
        <f t="shared" si="7"/>
        <v>9604.6</v>
      </c>
    </row>
    <row r="72" spans="1:7" ht="12.75">
      <c r="A72" s="10" t="s">
        <v>579</v>
      </c>
      <c r="B72" s="52" t="s">
        <v>614</v>
      </c>
      <c r="C72" s="8" t="s">
        <v>527</v>
      </c>
      <c r="D72" s="1" t="s">
        <v>545</v>
      </c>
      <c r="E72" s="6"/>
      <c r="F72" s="7">
        <f t="shared" si="7"/>
        <v>9003.4</v>
      </c>
      <c r="G72" s="7">
        <f t="shared" si="7"/>
        <v>9604.6</v>
      </c>
    </row>
    <row r="73" spans="1:7" ht="33">
      <c r="A73" s="39" t="str">
        <f ca="1">IF(ISERROR(MATCH(E73,Код_КВР,0)),"",INDIRECT(ADDRESS(MATCH(E73,Код_КВР,0)+1,2,,,"КВР")))</f>
        <v>Предоставление субсидий бюджетным, автономным учреждениям и иным некоммерческим организациям</v>
      </c>
      <c r="B73" s="52" t="s">
        <v>614</v>
      </c>
      <c r="C73" s="8" t="s">
        <v>527</v>
      </c>
      <c r="D73" s="1" t="s">
        <v>545</v>
      </c>
      <c r="E73" s="6">
        <v>600</v>
      </c>
      <c r="F73" s="7">
        <f t="shared" si="7"/>
        <v>9003.4</v>
      </c>
      <c r="G73" s="7">
        <f t="shared" si="7"/>
        <v>9604.6</v>
      </c>
    </row>
    <row r="74" spans="1:7" ht="12.75">
      <c r="A74" s="39" t="str">
        <f ca="1">IF(ISERROR(MATCH(E74,Код_КВР,0)),"",INDIRECT(ADDRESS(MATCH(E74,Код_КВР,0)+1,2,,,"КВР")))</f>
        <v>Субсидии бюджетным учреждениям</v>
      </c>
      <c r="B74" s="52" t="s">
        <v>614</v>
      </c>
      <c r="C74" s="8" t="s">
        <v>527</v>
      </c>
      <c r="D74" s="1" t="s">
        <v>545</v>
      </c>
      <c r="E74" s="6">
        <v>610</v>
      </c>
      <c r="F74" s="7">
        <f t="shared" si="7"/>
        <v>9003.4</v>
      </c>
      <c r="G74" s="7">
        <f t="shared" si="7"/>
        <v>9604.6</v>
      </c>
    </row>
    <row r="75" spans="1:7" ht="49.5">
      <c r="A75" s="39" t="str">
        <f ca="1">IF(ISERROR(MATCH(E75,Код_КВР,0)),"",INDIRECT(ADDRESS(MATCH(E75,Код_КВР,0)+1,2,,,"КВР")))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5" s="52" t="s">
        <v>614</v>
      </c>
      <c r="C75" s="8" t="s">
        <v>527</v>
      </c>
      <c r="D75" s="1" t="s">
        <v>545</v>
      </c>
      <c r="E75" s="6">
        <v>611</v>
      </c>
      <c r="F75" s="7">
        <f>'прил.16'!G532</f>
        <v>9003.4</v>
      </c>
      <c r="G75" s="7">
        <f>'прил.16'!H532</f>
        <v>9604.6</v>
      </c>
    </row>
    <row r="76" spans="1:7" ht="33">
      <c r="A76" s="39" t="str">
        <f ca="1">IF(ISERROR(MATCH(B76,Код_КЦСР,0)),"",INDIRECT(ADDRESS(MATCH(B76,Код_КЦСР,0)+1,2,,,"КЦСР")))</f>
        <v>Формирование комплексной системы выявления, развития и поддержки одаренных детей и молодых талантов</v>
      </c>
      <c r="B76" s="52" t="s">
        <v>615</v>
      </c>
      <c r="C76" s="8"/>
      <c r="D76" s="1"/>
      <c r="E76" s="6"/>
      <c r="F76" s="7">
        <f aca="true" t="shared" si="8" ref="F76:G78">F77</f>
        <v>458</v>
      </c>
      <c r="G76" s="7">
        <f t="shared" si="8"/>
        <v>458</v>
      </c>
    </row>
    <row r="77" spans="1:7" ht="12.75">
      <c r="A77" s="39" t="str">
        <f ca="1">IF(ISERROR(MATCH(C77,Код_Раздел,0)),"",INDIRECT(ADDRESS(MATCH(C77,Код_Раздел,0)+1,2,,,"Раздел")))</f>
        <v>Образование</v>
      </c>
      <c r="B77" s="52" t="s">
        <v>615</v>
      </c>
      <c r="C77" s="8" t="s">
        <v>527</v>
      </c>
      <c r="D77" s="1"/>
      <c r="E77" s="6"/>
      <c r="F77" s="7">
        <f t="shared" si="8"/>
        <v>458</v>
      </c>
      <c r="G77" s="7">
        <f t="shared" si="8"/>
        <v>458</v>
      </c>
    </row>
    <row r="78" spans="1:7" ht="12.75">
      <c r="A78" s="10" t="s">
        <v>579</v>
      </c>
      <c r="B78" s="52" t="s">
        <v>615</v>
      </c>
      <c r="C78" s="8" t="s">
        <v>527</v>
      </c>
      <c r="D78" s="1" t="s">
        <v>545</v>
      </c>
      <c r="E78" s="6"/>
      <c r="F78" s="7">
        <f t="shared" si="8"/>
        <v>458</v>
      </c>
      <c r="G78" s="7">
        <f t="shared" si="8"/>
        <v>458</v>
      </c>
    </row>
    <row r="79" spans="1:7" ht="12.75">
      <c r="A79" s="39" t="str">
        <f ca="1">IF(ISERROR(MATCH(E79,Код_КВР,0)),"",INDIRECT(ADDRESS(MATCH(E79,Код_КВР,0)+1,2,,,"КВР")))</f>
        <v>Социальное обеспечение и иные выплаты населению</v>
      </c>
      <c r="B79" s="52" t="s">
        <v>615</v>
      </c>
      <c r="C79" s="8" t="s">
        <v>527</v>
      </c>
      <c r="D79" s="1" t="s">
        <v>545</v>
      </c>
      <c r="E79" s="6">
        <v>300</v>
      </c>
      <c r="F79" s="7">
        <f>SUM(F80:F81)</f>
        <v>458</v>
      </c>
      <c r="G79" s="7">
        <f>SUM(G80:G81)</f>
        <v>458</v>
      </c>
    </row>
    <row r="80" spans="1:7" ht="12.75">
      <c r="A80" s="39" t="str">
        <f ca="1">IF(ISERROR(MATCH(E80,Код_КВР,0)),"",INDIRECT(ADDRESS(MATCH(E80,Код_КВР,0)+1,2,,,"КВР")))</f>
        <v>Стипендии</v>
      </c>
      <c r="B80" s="52" t="s">
        <v>615</v>
      </c>
      <c r="C80" s="8" t="s">
        <v>527</v>
      </c>
      <c r="D80" s="1" t="s">
        <v>545</v>
      </c>
      <c r="E80" s="6">
        <v>340</v>
      </c>
      <c r="F80" s="7">
        <f>'прил.16'!G535</f>
        <v>200</v>
      </c>
      <c r="G80" s="7">
        <f>'прил.16'!H535</f>
        <v>200</v>
      </c>
    </row>
    <row r="81" spans="1:7" ht="12.75">
      <c r="A81" s="39" t="str">
        <f ca="1">IF(ISERROR(MATCH(E81,Код_КВР,0)),"",INDIRECT(ADDRESS(MATCH(E81,Код_КВР,0)+1,2,,,"КВР")))</f>
        <v>Премии и гранты</v>
      </c>
      <c r="B81" s="52" t="s">
        <v>615</v>
      </c>
      <c r="C81" s="8" t="s">
        <v>527</v>
      </c>
      <c r="D81" s="1" t="s">
        <v>545</v>
      </c>
      <c r="E81" s="6">
        <v>350</v>
      </c>
      <c r="F81" s="7">
        <f>'прил.16'!G536</f>
        <v>258</v>
      </c>
      <c r="G81" s="7">
        <f>'прил.16'!H536</f>
        <v>258</v>
      </c>
    </row>
    <row r="82" spans="1:7" ht="66">
      <c r="A82" s="39" t="str">
        <f ca="1">IF(ISERROR(MATCH(B82,Код_КЦСР,0)),"",INDIRECT(ADDRESS(MATCH(B82,Код_КЦСР,0)+1,2,,,"КЦСР")))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82" s="52" t="s">
        <v>148</v>
      </c>
      <c r="C82" s="8"/>
      <c r="D82" s="1"/>
      <c r="E82" s="6"/>
      <c r="F82" s="7">
        <f aca="true" t="shared" si="9" ref="F82:G84">F83</f>
        <v>1243979.5</v>
      </c>
      <c r="G82" s="7">
        <f t="shared" si="9"/>
        <v>1340405.5</v>
      </c>
    </row>
    <row r="83" spans="1:7" ht="12.75">
      <c r="A83" s="39" t="str">
        <f ca="1">IF(ISERROR(MATCH(C83,Код_Раздел,0)),"",INDIRECT(ADDRESS(MATCH(C83,Код_Раздел,0)+1,2,,,"Раздел")))</f>
        <v>Образование</v>
      </c>
      <c r="B83" s="52" t="s">
        <v>148</v>
      </c>
      <c r="C83" s="8" t="s">
        <v>527</v>
      </c>
      <c r="D83" s="1"/>
      <c r="E83" s="6"/>
      <c r="F83" s="7">
        <f t="shared" si="9"/>
        <v>1243979.5</v>
      </c>
      <c r="G83" s="7">
        <f t="shared" si="9"/>
        <v>1340405.5</v>
      </c>
    </row>
    <row r="84" spans="1:7" ht="12.75">
      <c r="A84" s="10" t="s">
        <v>579</v>
      </c>
      <c r="B84" s="52" t="s">
        <v>148</v>
      </c>
      <c r="C84" s="8" t="s">
        <v>527</v>
      </c>
      <c r="D84" s="1" t="s">
        <v>545</v>
      </c>
      <c r="E84" s="6"/>
      <c r="F84" s="7">
        <f t="shared" si="9"/>
        <v>1243979.5</v>
      </c>
      <c r="G84" s="7">
        <f t="shared" si="9"/>
        <v>1340405.5</v>
      </c>
    </row>
    <row r="85" spans="1:7" ht="33">
      <c r="A85" s="39" t="str">
        <f ca="1">IF(ISERROR(MATCH(E85,Код_КВР,0)),"",INDIRECT(ADDRESS(MATCH(E85,Код_КВР,0)+1,2,,,"КВР")))</f>
        <v>Предоставление субсидий бюджетным, автономным учреждениям и иным некоммерческим организациям</v>
      </c>
      <c r="B85" s="52" t="s">
        <v>148</v>
      </c>
      <c r="C85" s="8" t="s">
        <v>527</v>
      </c>
      <c r="D85" s="1" t="s">
        <v>545</v>
      </c>
      <c r="E85" s="6">
        <v>600</v>
      </c>
      <c r="F85" s="7">
        <f>F86+F88</f>
        <v>1243979.5</v>
      </c>
      <c r="G85" s="7">
        <f>G86+G88</f>
        <v>1340405.5</v>
      </c>
    </row>
    <row r="86" spans="1:7" ht="12.75">
      <c r="A86" s="39" t="str">
        <f ca="1">IF(ISERROR(MATCH(E86,Код_КВР,0)),"",INDIRECT(ADDRESS(MATCH(E86,Код_КВР,0)+1,2,,,"КВР")))</f>
        <v>Субсидии бюджетным учреждениям</v>
      </c>
      <c r="B86" s="52" t="s">
        <v>148</v>
      </c>
      <c r="C86" s="8" t="s">
        <v>527</v>
      </c>
      <c r="D86" s="1" t="s">
        <v>545</v>
      </c>
      <c r="E86" s="6">
        <v>610</v>
      </c>
      <c r="F86" s="7">
        <f>F87</f>
        <v>1220299.2</v>
      </c>
      <c r="G86" s="7">
        <f>G87</f>
        <v>1314889.6</v>
      </c>
    </row>
    <row r="87" spans="1:7" ht="49.5">
      <c r="A87" s="39" t="str">
        <f ca="1">IF(ISERROR(MATCH(E87,Код_КВР,0)),"",INDIRECT(ADDRESS(MATCH(E87,Код_КВР,0)+1,2,,,"КВР")))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7" s="52" t="s">
        <v>148</v>
      </c>
      <c r="C87" s="8" t="s">
        <v>527</v>
      </c>
      <c r="D87" s="1" t="s">
        <v>545</v>
      </c>
      <c r="E87" s="6">
        <v>611</v>
      </c>
      <c r="F87" s="7">
        <f>'прил.16'!G540</f>
        <v>1220299.2</v>
      </c>
      <c r="G87" s="7">
        <f>'прил.16'!H540</f>
        <v>1314889.6</v>
      </c>
    </row>
    <row r="88" spans="1:7" ht="12.75">
      <c r="A88" s="39" t="str">
        <f ca="1">IF(ISERROR(MATCH(E88,Код_КВР,0)),"",INDIRECT(ADDRESS(MATCH(E88,Код_КВР,0)+1,2,,,"КВР")))</f>
        <v>Субсидии автономным учреждениям</v>
      </c>
      <c r="B88" s="52" t="s">
        <v>148</v>
      </c>
      <c r="C88" s="8" t="s">
        <v>527</v>
      </c>
      <c r="D88" s="1" t="s">
        <v>545</v>
      </c>
      <c r="E88" s="6">
        <v>620</v>
      </c>
      <c r="F88" s="7">
        <f>F89</f>
        <v>23680.3</v>
      </c>
      <c r="G88" s="7">
        <f>G89</f>
        <v>25515.9</v>
      </c>
    </row>
    <row r="89" spans="1:7" ht="49.5">
      <c r="A89" s="39" t="str">
        <f ca="1">IF(ISERROR(MATCH(E89,Код_КВР,0)),"",INDIRECT(ADDRESS(MATCH(E89,Код_КВР,0)+1,2,,,"КВР")))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9" s="52" t="s">
        <v>148</v>
      </c>
      <c r="C89" s="8" t="s">
        <v>527</v>
      </c>
      <c r="D89" s="1" t="s">
        <v>545</v>
      </c>
      <c r="E89" s="6">
        <v>621</v>
      </c>
      <c r="F89" s="7">
        <f>'прил.16'!G542</f>
        <v>23680.3</v>
      </c>
      <c r="G89" s="7">
        <f>'прил.16'!H542</f>
        <v>25515.9</v>
      </c>
    </row>
    <row r="90" spans="1:7" ht="115.5">
      <c r="A90" s="39" t="str">
        <f ca="1">IF(ISERROR(MATCH(B90,Код_КЦСР,0)),"",INDIRECT(ADDRESS(MATCH(B90,Код_КЦСР,0)+1,2,,,"КЦСР")))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90" s="52" t="s">
        <v>145</v>
      </c>
      <c r="C90" s="8"/>
      <c r="D90" s="1"/>
      <c r="E90" s="6"/>
      <c r="F90" s="7">
        <f aca="true" t="shared" si="10" ref="F90:G94">F91</f>
        <v>5559.3</v>
      </c>
      <c r="G90" s="7">
        <f t="shared" si="10"/>
        <v>5020.8</v>
      </c>
    </row>
    <row r="91" spans="1:7" ht="12.75">
      <c r="A91" s="39" t="str">
        <f ca="1">IF(ISERROR(MATCH(C91,Код_Раздел,0)),"",INDIRECT(ADDRESS(MATCH(C91,Код_Раздел,0)+1,2,,,"Раздел")))</f>
        <v>Социальная политика</v>
      </c>
      <c r="B91" s="52" t="s">
        <v>145</v>
      </c>
      <c r="C91" s="8" t="s">
        <v>520</v>
      </c>
      <c r="D91" s="1"/>
      <c r="E91" s="6"/>
      <c r="F91" s="7">
        <f t="shared" si="10"/>
        <v>5559.3</v>
      </c>
      <c r="G91" s="7">
        <f t="shared" si="10"/>
        <v>5020.8</v>
      </c>
    </row>
    <row r="92" spans="1:7" ht="12.75">
      <c r="A92" s="10" t="s">
        <v>511</v>
      </c>
      <c r="B92" s="52" t="s">
        <v>145</v>
      </c>
      <c r="C92" s="8" t="s">
        <v>520</v>
      </c>
      <c r="D92" s="8" t="s">
        <v>546</v>
      </c>
      <c r="E92" s="6"/>
      <c r="F92" s="7">
        <f t="shared" si="10"/>
        <v>5559.3</v>
      </c>
      <c r="G92" s="7">
        <f t="shared" si="10"/>
        <v>5020.8</v>
      </c>
    </row>
    <row r="93" spans="1:7" ht="12.75">
      <c r="A93" s="39" t="str">
        <f ca="1">IF(ISERROR(MATCH(E93,Код_КВР,0)),"",INDIRECT(ADDRESS(MATCH(E93,Код_КВР,0)+1,2,,,"КВР")))</f>
        <v>Социальное обеспечение и иные выплаты населению</v>
      </c>
      <c r="B93" s="52" t="s">
        <v>145</v>
      </c>
      <c r="C93" s="8" t="s">
        <v>520</v>
      </c>
      <c r="D93" s="8" t="s">
        <v>546</v>
      </c>
      <c r="E93" s="6">
        <v>300</v>
      </c>
      <c r="F93" s="7">
        <f t="shared" si="10"/>
        <v>5559.3</v>
      </c>
      <c r="G93" s="7">
        <f t="shared" si="10"/>
        <v>5020.8</v>
      </c>
    </row>
    <row r="94" spans="1:7" ht="33">
      <c r="A94" s="39" t="str">
        <f ca="1">IF(ISERROR(MATCH(E94,Код_КВР,0)),"",INDIRECT(ADDRESS(MATCH(E94,Код_КВР,0)+1,2,,,"КВР")))</f>
        <v>Социальные выплаты гражданам, кроме публичных нормативных социальных выплат</v>
      </c>
      <c r="B94" s="52" t="s">
        <v>145</v>
      </c>
      <c r="C94" s="8" t="s">
        <v>520</v>
      </c>
      <c r="D94" s="8" t="s">
        <v>546</v>
      </c>
      <c r="E94" s="6">
        <v>320</v>
      </c>
      <c r="F94" s="7">
        <f t="shared" si="10"/>
        <v>5559.3</v>
      </c>
      <c r="G94" s="7">
        <f t="shared" si="10"/>
        <v>5020.8</v>
      </c>
    </row>
    <row r="95" spans="1:7" ht="33">
      <c r="A95" s="39" t="str">
        <f ca="1">IF(ISERROR(MATCH(E95,Код_КВР,0)),"",INDIRECT(ADDRESS(MATCH(E95,Код_КВР,0)+1,2,,,"КВР")))</f>
        <v>Пособия, компенсации и иные социальные выплаты гражданам, кроме публичных нормативных обязательств</v>
      </c>
      <c r="B95" s="52" t="s">
        <v>145</v>
      </c>
      <c r="C95" s="8" t="s">
        <v>520</v>
      </c>
      <c r="D95" s="8" t="s">
        <v>546</v>
      </c>
      <c r="E95" s="6">
        <v>321</v>
      </c>
      <c r="F95" s="7">
        <f>'прил.16'!G680</f>
        <v>5559.3</v>
      </c>
      <c r="G95" s="7">
        <f>'прил.16'!H680</f>
        <v>5020.8</v>
      </c>
    </row>
    <row r="96" spans="1:7" ht="99">
      <c r="A96" s="39" t="str">
        <f ca="1">IF(ISERROR(MATCH(B96,Код_КЦСР,0)),"",INDIRECT(ADDRESS(MATCH(B96,Код_КЦСР,0)+1,2,,,"КЦСР")))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96" s="52" t="s">
        <v>147</v>
      </c>
      <c r="C96" s="8"/>
      <c r="D96" s="1"/>
      <c r="E96" s="6"/>
      <c r="F96" s="7">
        <f aca="true" t="shared" si="11" ref="F96:G100">F97</f>
        <v>16499</v>
      </c>
      <c r="G96" s="7">
        <f t="shared" si="11"/>
        <v>16499</v>
      </c>
    </row>
    <row r="97" spans="1:7" ht="12.75">
      <c r="A97" s="39" t="str">
        <f ca="1">IF(ISERROR(MATCH(C97,Код_Раздел,0)),"",INDIRECT(ADDRESS(MATCH(C97,Код_Раздел,0)+1,2,,,"Раздел")))</f>
        <v>Образование</v>
      </c>
      <c r="B97" s="52" t="s">
        <v>147</v>
      </c>
      <c r="C97" s="8" t="s">
        <v>527</v>
      </c>
      <c r="D97" s="1"/>
      <c r="E97" s="6"/>
      <c r="F97" s="7">
        <f t="shared" si="11"/>
        <v>16499</v>
      </c>
      <c r="G97" s="7">
        <f t="shared" si="11"/>
        <v>16499</v>
      </c>
    </row>
    <row r="98" spans="1:7" ht="12.75">
      <c r="A98" s="10" t="s">
        <v>579</v>
      </c>
      <c r="B98" s="52" t="s">
        <v>147</v>
      </c>
      <c r="C98" s="8" t="s">
        <v>527</v>
      </c>
      <c r="D98" s="1" t="s">
        <v>545</v>
      </c>
      <c r="E98" s="6"/>
      <c r="F98" s="7">
        <f t="shared" si="11"/>
        <v>16499</v>
      </c>
      <c r="G98" s="7">
        <f t="shared" si="11"/>
        <v>16499</v>
      </c>
    </row>
    <row r="99" spans="1:7" ht="33">
      <c r="A99" s="39" t="str">
        <f ca="1">IF(ISERROR(MATCH(E99,Код_КВР,0)),"",INDIRECT(ADDRESS(MATCH(E99,Код_КВР,0)+1,2,,,"КВР")))</f>
        <v>Предоставление субсидий бюджетным, автономным учреждениям и иным некоммерческим организациям</v>
      </c>
      <c r="B99" s="52" t="s">
        <v>147</v>
      </c>
      <c r="C99" s="8" t="s">
        <v>527</v>
      </c>
      <c r="D99" s="1" t="s">
        <v>545</v>
      </c>
      <c r="E99" s="6">
        <v>600</v>
      </c>
      <c r="F99" s="7">
        <f t="shared" si="11"/>
        <v>16499</v>
      </c>
      <c r="G99" s="7">
        <f t="shared" si="11"/>
        <v>16499</v>
      </c>
    </row>
    <row r="100" spans="1:7" ht="12.75">
      <c r="A100" s="39" t="str">
        <f ca="1">IF(ISERROR(MATCH(E100,Код_КВР,0)),"",INDIRECT(ADDRESS(MATCH(E100,Код_КВР,0)+1,2,,,"КВР")))</f>
        <v>Субсидии бюджетным учреждениям</v>
      </c>
      <c r="B100" s="52" t="s">
        <v>147</v>
      </c>
      <c r="C100" s="8" t="s">
        <v>527</v>
      </c>
      <c r="D100" s="1" t="s">
        <v>545</v>
      </c>
      <c r="E100" s="6">
        <v>610</v>
      </c>
      <c r="F100" s="7">
        <f t="shared" si="11"/>
        <v>16499</v>
      </c>
      <c r="G100" s="7">
        <f t="shared" si="11"/>
        <v>16499</v>
      </c>
    </row>
    <row r="101" spans="1:7" ht="49.5">
      <c r="A101" s="39" t="str">
        <f ca="1">IF(ISERROR(MATCH(E101,Код_КВР,0)),"",INDIRECT(ADDRESS(MATCH(E101,Код_КВР,0)+1,2,,,"КВР")))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" s="52" t="s">
        <v>147</v>
      </c>
      <c r="C101" s="8" t="s">
        <v>527</v>
      </c>
      <c r="D101" s="1" t="s">
        <v>545</v>
      </c>
      <c r="E101" s="6">
        <v>611</v>
      </c>
      <c r="F101" s="7">
        <f>'прил.16'!G546</f>
        <v>16499</v>
      </c>
      <c r="G101" s="7">
        <f>'прил.16'!H546</f>
        <v>16499</v>
      </c>
    </row>
    <row r="102" spans="1:7" ht="12.75">
      <c r="A102" s="39" t="str">
        <f ca="1">IF(ISERROR(MATCH(B102,Код_КЦСР,0)),"",INDIRECT(ADDRESS(MATCH(B102,Код_КЦСР,0)+1,2,,,"КЦСР")))</f>
        <v>Дополнительное образование</v>
      </c>
      <c r="B102" s="52" t="s">
        <v>617</v>
      </c>
      <c r="C102" s="8"/>
      <c r="D102" s="1"/>
      <c r="E102" s="6"/>
      <c r="F102" s="7">
        <f>F103+F109</f>
        <v>88660.2</v>
      </c>
      <c r="G102" s="7">
        <f>G103+G109</f>
        <v>88789.6</v>
      </c>
    </row>
    <row r="103" spans="1:7" ht="12.75">
      <c r="A103" s="39" t="str">
        <f ca="1">IF(ISERROR(MATCH(B103,Код_КЦСР,0)),"",INDIRECT(ADDRESS(MATCH(B103,Код_КЦСР,0)+1,2,,,"КЦСР")))</f>
        <v xml:space="preserve">Организация предоставления дополнительного образования детям </v>
      </c>
      <c r="B103" s="52" t="s">
        <v>619</v>
      </c>
      <c r="C103" s="8"/>
      <c r="D103" s="1"/>
      <c r="E103" s="6"/>
      <c r="F103" s="7">
        <f aca="true" t="shared" si="12" ref="F103:G107">F104</f>
        <v>88402.2</v>
      </c>
      <c r="G103" s="7">
        <f t="shared" si="12"/>
        <v>88531.6</v>
      </c>
    </row>
    <row r="104" spans="1:7" ht="12.75">
      <c r="A104" s="39" t="str">
        <f ca="1">IF(ISERROR(MATCH(C104,Код_Раздел,0)),"",INDIRECT(ADDRESS(MATCH(C104,Код_Раздел,0)+1,2,,,"Раздел")))</f>
        <v>Образование</v>
      </c>
      <c r="B104" s="52" t="s">
        <v>619</v>
      </c>
      <c r="C104" s="8" t="s">
        <v>527</v>
      </c>
      <c r="D104" s="1"/>
      <c r="E104" s="6"/>
      <c r="F104" s="7">
        <f t="shared" si="12"/>
        <v>88402.2</v>
      </c>
      <c r="G104" s="7">
        <f t="shared" si="12"/>
        <v>88531.6</v>
      </c>
    </row>
    <row r="105" spans="1:7" ht="12.75">
      <c r="A105" s="10" t="s">
        <v>579</v>
      </c>
      <c r="B105" s="52" t="s">
        <v>619</v>
      </c>
      <c r="C105" s="8" t="s">
        <v>527</v>
      </c>
      <c r="D105" s="1" t="s">
        <v>545</v>
      </c>
      <c r="E105" s="6"/>
      <c r="F105" s="7">
        <f t="shared" si="12"/>
        <v>88402.2</v>
      </c>
      <c r="G105" s="7">
        <f t="shared" si="12"/>
        <v>88531.6</v>
      </c>
    </row>
    <row r="106" spans="1:7" ht="33">
      <c r="A106" s="39" t="str">
        <f ca="1">IF(ISERROR(MATCH(E106,Код_КВР,0)),"",INDIRECT(ADDRESS(MATCH(E106,Код_КВР,0)+1,2,,,"КВР")))</f>
        <v>Предоставление субсидий бюджетным, автономным учреждениям и иным некоммерческим организациям</v>
      </c>
      <c r="B106" s="52" t="s">
        <v>619</v>
      </c>
      <c r="C106" s="8" t="s">
        <v>527</v>
      </c>
      <c r="D106" s="1" t="s">
        <v>545</v>
      </c>
      <c r="E106" s="6">
        <v>600</v>
      </c>
      <c r="F106" s="7">
        <f t="shared" si="12"/>
        <v>88402.2</v>
      </c>
      <c r="G106" s="7">
        <f t="shared" si="12"/>
        <v>88531.6</v>
      </c>
    </row>
    <row r="107" spans="1:7" ht="12.75">
      <c r="A107" s="39" t="str">
        <f ca="1">IF(ISERROR(MATCH(E107,Код_КВР,0)),"",INDIRECT(ADDRESS(MATCH(E107,Код_КВР,0)+1,2,,,"КВР")))</f>
        <v>Субсидии бюджетным учреждениям</v>
      </c>
      <c r="B107" s="52" t="s">
        <v>619</v>
      </c>
      <c r="C107" s="8" t="s">
        <v>527</v>
      </c>
      <c r="D107" s="1" t="s">
        <v>545</v>
      </c>
      <c r="E107" s="6">
        <v>610</v>
      </c>
      <c r="F107" s="7">
        <f t="shared" si="12"/>
        <v>88402.2</v>
      </c>
      <c r="G107" s="7">
        <f t="shared" si="12"/>
        <v>88531.6</v>
      </c>
    </row>
    <row r="108" spans="1:7" ht="49.5">
      <c r="A108" s="39" t="str">
        <f ca="1">IF(ISERROR(MATCH(E108,Код_КВР,0)),"",INDIRECT(ADDRESS(MATCH(E108,Код_КВР,0)+1,2,,,"КВР")))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8" s="52" t="s">
        <v>619</v>
      </c>
      <c r="C108" s="8" t="s">
        <v>527</v>
      </c>
      <c r="D108" s="1" t="s">
        <v>545</v>
      </c>
      <c r="E108" s="6">
        <v>611</v>
      </c>
      <c r="F108" s="7">
        <f>'прил.16'!G551</f>
        <v>88402.2</v>
      </c>
      <c r="G108" s="7">
        <f>'прил.16'!H551</f>
        <v>88531.6</v>
      </c>
    </row>
    <row r="109" spans="1:7" ht="49.5">
      <c r="A109" s="39" t="str">
        <f ca="1">IF(ISERROR(MATCH(B109,Код_КЦСР,0)),"",INDIRECT(ADDRESS(MATCH(B109,Код_КЦСР,0)+1,2,,,"КЦСР")))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09" s="52" t="s">
        <v>621</v>
      </c>
      <c r="C109" s="8"/>
      <c r="D109" s="1"/>
      <c r="E109" s="6"/>
      <c r="F109" s="7">
        <f aca="true" t="shared" si="13" ref="F109:G113">F110</f>
        <v>258</v>
      </c>
      <c r="G109" s="7">
        <f t="shared" si="13"/>
        <v>258</v>
      </c>
    </row>
    <row r="110" spans="1:7" ht="12.75">
      <c r="A110" s="39" t="str">
        <f ca="1">IF(ISERROR(MATCH(C110,Код_Раздел,0)),"",INDIRECT(ADDRESS(MATCH(C110,Код_Раздел,0)+1,2,,,"Раздел")))</f>
        <v>Образование</v>
      </c>
      <c r="B110" s="52" t="s">
        <v>621</v>
      </c>
      <c r="C110" s="8" t="s">
        <v>527</v>
      </c>
      <c r="D110" s="1"/>
      <c r="E110" s="6"/>
      <c r="F110" s="7">
        <f t="shared" si="13"/>
        <v>258</v>
      </c>
      <c r="G110" s="7">
        <f t="shared" si="13"/>
        <v>258</v>
      </c>
    </row>
    <row r="111" spans="1:7" ht="12.75">
      <c r="A111" s="10" t="s">
        <v>580</v>
      </c>
      <c r="B111" s="52" t="s">
        <v>621</v>
      </c>
      <c r="C111" s="8" t="s">
        <v>527</v>
      </c>
      <c r="D111" s="1" t="s">
        <v>550</v>
      </c>
      <c r="E111" s="6"/>
      <c r="F111" s="7">
        <f t="shared" si="13"/>
        <v>258</v>
      </c>
      <c r="G111" s="7">
        <f t="shared" si="13"/>
        <v>258</v>
      </c>
    </row>
    <row r="112" spans="1:7" ht="33">
      <c r="A112" s="39" t="str">
        <f ca="1">IF(ISERROR(MATCH(E112,Код_КВР,0)),"",INDIRECT(ADDRESS(MATCH(E112,Код_КВР,0)+1,2,,,"КВР")))</f>
        <v>Предоставление субсидий бюджетным, автономным учреждениям и иным некоммерческим организациям</v>
      </c>
      <c r="B112" s="52" t="s">
        <v>621</v>
      </c>
      <c r="C112" s="8" t="s">
        <v>527</v>
      </c>
      <c r="D112" s="1" t="s">
        <v>550</v>
      </c>
      <c r="E112" s="6">
        <v>600</v>
      </c>
      <c r="F112" s="7">
        <f t="shared" si="13"/>
        <v>258</v>
      </c>
      <c r="G112" s="7">
        <f t="shared" si="13"/>
        <v>258</v>
      </c>
    </row>
    <row r="113" spans="1:7" ht="12.75">
      <c r="A113" s="39" t="str">
        <f ca="1">IF(ISERROR(MATCH(E113,Код_КВР,0)),"",INDIRECT(ADDRESS(MATCH(E113,Код_КВР,0)+1,2,,,"КВР")))</f>
        <v>Субсидии бюджетным учреждениям</v>
      </c>
      <c r="B113" s="52" t="s">
        <v>621</v>
      </c>
      <c r="C113" s="8" t="s">
        <v>527</v>
      </c>
      <c r="D113" s="1" t="s">
        <v>550</v>
      </c>
      <c r="E113" s="6">
        <v>610</v>
      </c>
      <c r="F113" s="7">
        <f t="shared" si="13"/>
        <v>258</v>
      </c>
      <c r="G113" s="7">
        <f t="shared" si="13"/>
        <v>258</v>
      </c>
    </row>
    <row r="114" spans="1:7" ht="49.5">
      <c r="A114" s="39" t="str">
        <f ca="1">IF(ISERROR(MATCH(E114,Код_КВР,0)),"",INDIRECT(ADDRESS(MATCH(E114,Код_КВР,0)+1,2,,,"КВР")))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4" s="52" t="s">
        <v>621</v>
      </c>
      <c r="C114" s="8" t="s">
        <v>527</v>
      </c>
      <c r="D114" s="1" t="s">
        <v>550</v>
      </c>
      <c r="E114" s="6">
        <v>611</v>
      </c>
      <c r="F114" s="7">
        <f>'прил.16'!G600</f>
        <v>258</v>
      </c>
      <c r="G114" s="7">
        <f>'прил.16'!H600</f>
        <v>258</v>
      </c>
    </row>
    <row r="115" spans="1:7" ht="12.75">
      <c r="A115" s="39" t="str">
        <f ca="1">IF(ISERROR(MATCH(B115,Код_КЦСР,0)),"",INDIRECT(ADDRESS(MATCH(B115,Код_КЦСР,0)+1,2,,,"КЦСР")))</f>
        <v>Кадровое обеспечение муниципальной системы образования</v>
      </c>
      <c r="B115" s="52" t="s">
        <v>623</v>
      </c>
      <c r="C115" s="8"/>
      <c r="D115" s="1"/>
      <c r="E115" s="6"/>
      <c r="F115" s="7">
        <f>F116+F127+F146</f>
        <v>30535</v>
      </c>
      <c r="G115" s="7">
        <f>G116+G127+G146</f>
        <v>30567.6</v>
      </c>
    </row>
    <row r="116" spans="1:7" ht="33">
      <c r="A116" s="39" t="str">
        <f ca="1">IF(ISERROR(MATCH(B116,Код_КЦСР,0)),"",INDIRECT(ADDRESS(MATCH(B116,Код_КЦСР,0)+1,2,,,"КЦСР")))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16" s="52" t="s">
        <v>625</v>
      </c>
      <c r="C116" s="8"/>
      <c r="D116" s="1"/>
      <c r="E116" s="6"/>
      <c r="F116" s="7">
        <f>F117</f>
        <v>325.5</v>
      </c>
      <c r="G116" s="7">
        <f>G117</f>
        <v>325.5</v>
      </c>
    </row>
    <row r="117" spans="1:7" ht="33">
      <c r="A117" s="39" t="str">
        <f ca="1">IF(ISERROR(MATCH(B117,Код_КЦСР,0)),"",INDIRECT(ADDRESS(MATCH(B117,Код_КЦСР,0)+1,2,,,"КЦСР")))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117" s="52" t="s">
        <v>1</v>
      </c>
      <c r="C117" s="8"/>
      <c r="D117" s="1"/>
      <c r="E117" s="6"/>
      <c r="F117" s="7">
        <f>F118</f>
        <v>325.5</v>
      </c>
      <c r="G117" s="7">
        <f>G118</f>
        <v>325.5</v>
      </c>
    </row>
    <row r="118" spans="1:7" ht="12.75">
      <c r="A118" s="39" t="str">
        <f ca="1">IF(ISERROR(MATCH(C118,Код_Раздел,0)),"",INDIRECT(ADDRESS(MATCH(C118,Код_Раздел,0)+1,2,,,"Раздел")))</f>
        <v>Образование</v>
      </c>
      <c r="B118" s="52" t="s">
        <v>1</v>
      </c>
      <c r="C118" s="8" t="s">
        <v>527</v>
      </c>
      <c r="D118" s="1"/>
      <c r="E118" s="6"/>
      <c r="F118" s="7">
        <f>F119+F123</f>
        <v>325.5</v>
      </c>
      <c r="G118" s="7">
        <f>G119+G123</f>
        <v>325.5</v>
      </c>
    </row>
    <row r="119" spans="1:7" ht="12.75">
      <c r="A119" s="10" t="s">
        <v>587</v>
      </c>
      <c r="B119" s="52" t="s">
        <v>1</v>
      </c>
      <c r="C119" s="8" t="s">
        <v>527</v>
      </c>
      <c r="D119" s="1" t="s">
        <v>544</v>
      </c>
      <c r="E119" s="6"/>
      <c r="F119" s="7">
        <f aca="true" t="shared" si="14" ref="F119:G121">F120</f>
        <v>130.2</v>
      </c>
      <c r="G119" s="7">
        <f t="shared" si="14"/>
        <v>130.2</v>
      </c>
    </row>
    <row r="120" spans="1:7" ht="12.75">
      <c r="A120" s="39" t="str">
        <f ca="1">IF(ISERROR(MATCH(E120,Код_КВР,0)),"",INDIRECT(ADDRESS(MATCH(E120,Код_КВР,0)+1,2,,,"КВР")))</f>
        <v>Социальное обеспечение и иные выплаты населению</v>
      </c>
      <c r="B120" s="52" t="s">
        <v>1</v>
      </c>
      <c r="C120" s="8" t="s">
        <v>527</v>
      </c>
      <c r="D120" s="1" t="s">
        <v>544</v>
      </c>
      <c r="E120" s="6">
        <v>300</v>
      </c>
      <c r="F120" s="7">
        <f t="shared" si="14"/>
        <v>130.2</v>
      </c>
      <c r="G120" s="7">
        <f t="shared" si="14"/>
        <v>130.2</v>
      </c>
    </row>
    <row r="121" spans="1:7" ht="12.75">
      <c r="A121" s="39" t="str">
        <f ca="1">IF(ISERROR(MATCH(E121,Код_КВР,0)),"",INDIRECT(ADDRESS(MATCH(E121,Код_КВР,0)+1,2,,,"КВР")))</f>
        <v>Публичные нормативные социальные выплаты гражданам</v>
      </c>
      <c r="B121" s="52" t="s">
        <v>1</v>
      </c>
      <c r="C121" s="8" t="s">
        <v>527</v>
      </c>
      <c r="D121" s="1" t="s">
        <v>544</v>
      </c>
      <c r="E121" s="6">
        <v>310</v>
      </c>
      <c r="F121" s="7">
        <f t="shared" si="14"/>
        <v>130.2</v>
      </c>
      <c r="G121" s="7">
        <f t="shared" si="14"/>
        <v>130.2</v>
      </c>
    </row>
    <row r="122" spans="1:7" ht="33">
      <c r="A122" s="39" t="str">
        <f ca="1">IF(ISERROR(MATCH(E122,Код_КВР,0)),"",INDIRECT(ADDRESS(MATCH(E122,Код_КВР,0)+1,2,,,"КВР")))</f>
        <v>Пособия, компенсации, меры социальной поддержки по публичным нормативным обязательствам</v>
      </c>
      <c r="B122" s="52" t="s">
        <v>1</v>
      </c>
      <c r="C122" s="8" t="s">
        <v>527</v>
      </c>
      <c r="D122" s="1" t="s">
        <v>544</v>
      </c>
      <c r="E122" s="6">
        <v>313</v>
      </c>
      <c r="F122" s="7">
        <f>'прил.16'!G514</f>
        <v>130.2</v>
      </c>
      <c r="G122" s="7">
        <f>'прил.16'!H514</f>
        <v>130.2</v>
      </c>
    </row>
    <row r="123" spans="1:7" ht="12.75">
      <c r="A123" s="10" t="s">
        <v>579</v>
      </c>
      <c r="B123" s="52" t="s">
        <v>1</v>
      </c>
      <c r="C123" s="8" t="s">
        <v>527</v>
      </c>
      <c r="D123" s="1" t="s">
        <v>545</v>
      </c>
      <c r="E123" s="6"/>
      <c r="F123" s="7">
        <f aca="true" t="shared" si="15" ref="F123:G125">F124</f>
        <v>195.3</v>
      </c>
      <c r="G123" s="7">
        <f t="shared" si="15"/>
        <v>195.3</v>
      </c>
    </row>
    <row r="124" spans="1:7" ht="12.75">
      <c r="A124" s="39" t="str">
        <f ca="1">IF(ISERROR(MATCH(E124,Код_КВР,0)),"",INDIRECT(ADDRESS(MATCH(E124,Код_КВР,0)+1,2,,,"КВР")))</f>
        <v>Социальное обеспечение и иные выплаты населению</v>
      </c>
      <c r="B124" s="52" t="s">
        <v>1</v>
      </c>
      <c r="C124" s="8" t="s">
        <v>527</v>
      </c>
      <c r="D124" s="1" t="s">
        <v>545</v>
      </c>
      <c r="E124" s="6">
        <v>300</v>
      </c>
      <c r="F124" s="7">
        <f t="shared" si="15"/>
        <v>195.3</v>
      </c>
      <c r="G124" s="7">
        <f t="shared" si="15"/>
        <v>195.3</v>
      </c>
    </row>
    <row r="125" spans="1:7" ht="12.75">
      <c r="A125" s="39" t="str">
        <f ca="1">IF(ISERROR(MATCH(E125,Код_КВР,0)),"",INDIRECT(ADDRESS(MATCH(E125,Код_КВР,0)+1,2,,,"КВР")))</f>
        <v>Публичные нормативные социальные выплаты гражданам</v>
      </c>
      <c r="B125" s="52" t="s">
        <v>1</v>
      </c>
      <c r="C125" s="8" t="s">
        <v>527</v>
      </c>
      <c r="D125" s="1" t="s">
        <v>545</v>
      </c>
      <c r="E125" s="6">
        <v>310</v>
      </c>
      <c r="F125" s="7">
        <f t="shared" si="15"/>
        <v>195.3</v>
      </c>
      <c r="G125" s="7">
        <f t="shared" si="15"/>
        <v>195.3</v>
      </c>
    </row>
    <row r="126" spans="1:7" ht="33">
      <c r="A126" s="39" t="str">
        <f ca="1">IF(ISERROR(MATCH(E126,Код_КВР,0)),"",INDIRECT(ADDRESS(MATCH(E126,Код_КВР,0)+1,2,,,"КВР")))</f>
        <v>Пособия, компенсации, меры социальной поддержки по публичным нормативным обязательствам</v>
      </c>
      <c r="B126" s="52" t="s">
        <v>1</v>
      </c>
      <c r="C126" s="8" t="s">
        <v>527</v>
      </c>
      <c r="D126" s="1" t="s">
        <v>545</v>
      </c>
      <c r="E126" s="6">
        <v>313</v>
      </c>
      <c r="F126" s="7">
        <f>'прил.16'!G557</f>
        <v>195.3</v>
      </c>
      <c r="G126" s="7">
        <f>'прил.16'!H557</f>
        <v>195.3</v>
      </c>
    </row>
    <row r="127" spans="1:7" ht="33">
      <c r="A127" s="39" t="str">
        <f ca="1">IF(ISERROR(MATCH(B127,Код_КЦСР,0)),"",INDIRECT(ADDRESS(MATCH(B127,Код_КЦСР,0)+1,2,,,"КЦСР")))</f>
        <v xml:space="preserve">Осуществление денежных выплат работникам муниципальных образовательных учреждений     </v>
      </c>
      <c r="B127" s="52" t="s">
        <v>3</v>
      </c>
      <c r="C127" s="8"/>
      <c r="D127" s="1"/>
      <c r="E127" s="6"/>
      <c r="F127" s="7">
        <f>F128+F134+F140</f>
        <v>30209.5</v>
      </c>
      <c r="G127" s="7">
        <f>G128+G134+G140</f>
        <v>30209.5</v>
      </c>
    </row>
    <row r="128" spans="1:7" ht="66">
      <c r="A128" s="39" t="str">
        <f ca="1">IF(ISERROR(MATCH(B128,Код_КЦСР,0)),"",INDIRECT(ADDRESS(MATCH(B128,Код_КЦСР,0)+1,2,,,"КЦСР")))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128" s="52" t="s">
        <v>5</v>
      </c>
      <c r="C128" s="8"/>
      <c r="D128" s="1"/>
      <c r="E128" s="6"/>
      <c r="F128" s="7">
        <f aca="true" t="shared" si="16" ref="F128:G132">F129</f>
        <v>6156</v>
      </c>
      <c r="G128" s="7">
        <f t="shared" si="16"/>
        <v>6156</v>
      </c>
    </row>
    <row r="129" spans="1:7" ht="12.75">
      <c r="A129" s="39" t="str">
        <f ca="1">IF(ISERROR(MATCH(C129,Код_Раздел,0)),"",INDIRECT(ADDRESS(MATCH(C129,Код_Раздел,0)+1,2,,,"Раздел")))</f>
        <v>Образование</v>
      </c>
      <c r="B129" s="52" t="s">
        <v>5</v>
      </c>
      <c r="C129" s="8" t="s">
        <v>527</v>
      </c>
      <c r="D129" s="1"/>
      <c r="E129" s="6"/>
      <c r="F129" s="7">
        <f t="shared" si="16"/>
        <v>6156</v>
      </c>
      <c r="G129" s="7">
        <f t="shared" si="16"/>
        <v>6156</v>
      </c>
    </row>
    <row r="130" spans="1:7" ht="12.75">
      <c r="A130" s="10" t="s">
        <v>587</v>
      </c>
      <c r="B130" s="52" t="s">
        <v>5</v>
      </c>
      <c r="C130" s="8" t="s">
        <v>527</v>
      </c>
      <c r="D130" s="1" t="s">
        <v>544</v>
      </c>
      <c r="E130" s="6"/>
      <c r="F130" s="7">
        <f t="shared" si="16"/>
        <v>6156</v>
      </c>
      <c r="G130" s="7">
        <f t="shared" si="16"/>
        <v>6156</v>
      </c>
    </row>
    <row r="131" spans="1:7" ht="12.75">
      <c r="A131" s="39" t="str">
        <f ca="1">IF(ISERROR(MATCH(E131,Код_КВР,0)),"",INDIRECT(ADDRESS(MATCH(E131,Код_КВР,0)+1,2,,,"КВР")))</f>
        <v>Социальное обеспечение и иные выплаты населению</v>
      </c>
      <c r="B131" s="52" t="s">
        <v>5</v>
      </c>
      <c r="C131" s="8" t="s">
        <v>527</v>
      </c>
      <c r="D131" s="1" t="s">
        <v>544</v>
      </c>
      <c r="E131" s="6">
        <v>300</v>
      </c>
      <c r="F131" s="7">
        <f t="shared" si="16"/>
        <v>6156</v>
      </c>
      <c r="G131" s="7">
        <f t="shared" si="16"/>
        <v>6156</v>
      </c>
    </row>
    <row r="132" spans="1:7" ht="12.75">
      <c r="A132" s="39" t="str">
        <f ca="1">IF(ISERROR(MATCH(E132,Код_КВР,0)),"",INDIRECT(ADDRESS(MATCH(E132,Код_КВР,0)+1,2,,,"КВР")))</f>
        <v>Публичные нормативные социальные выплаты гражданам</v>
      </c>
      <c r="B132" s="52" t="s">
        <v>5</v>
      </c>
      <c r="C132" s="8" t="s">
        <v>527</v>
      </c>
      <c r="D132" s="1" t="s">
        <v>544</v>
      </c>
      <c r="E132" s="6">
        <v>310</v>
      </c>
      <c r="F132" s="7">
        <f t="shared" si="16"/>
        <v>6156</v>
      </c>
      <c r="G132" s="7">
        <f t="shared" si="16"/>
        <v>6156</v>
      </c>
    </row>
    <row r="133" spans="1:7" ht="33">
      <c r="A133" s="39" t="str">
        <f ca="1">IF(ISERROR(MATCH(E133,Код_КВР,0)),"",INDIRECT(ADDRESS(MATCH(E133,Код_КВР,0)+1,2,,,"КВР")))</f>
        <v>Пособия, компенсации, меры социальной поддержки по публичным нормативным обязательствам</v>
      </c>
      <c r="B133" s="52" t="s">
        <v>5</v>
      </c>
      <c r="C133" s="8" t="s">
        <v>527</v>
      </c>
      <c r="D133" s="1" t="s">
        <v>544</v>
      </c>
      <c r="E133" s="6">
        <v>313</v>
      </c>
      <c r="F133" s="7">
        <f>'прил.16'!G519</f>
        <v>6156</v>
      </c>
      <c r="G133" s="7">
        <f>'прил.16'!H519</f>
        <v>6156</v>
      </c>
    </row>
    <row r="134" spans="1:7" ht="66">
      <c r="A134" s="39" t="str">
        <f ca="1">IF(ISERROR(MATCH(B134,Код_КЦСР,0)),"",INDIRECT(ADDRESS(MATCH(B134,Код_КЦСР,0)+1,2,,,"КЦСР")))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134" s="52" t="s">
        <v>171</v>
      </c>
      <c r="C134" s="8"/>
      <c r="D134" s="1"/>
      <c r="E134" s="6"/>
      <c r="F134" s="7">
        <f aca="true" t="shared" si="17" ref="F134:G138">F135</f>
        <v>11634.9</v>
      </c>
      <c r="G134" s="7">
        <f t="shared" si="17"/>
        <v>11634.9</v>
      </c>
    </row>
    <row r="135" spans="1:7" ht="12.75">
      <c r="A135" s="39" t="str">
        <f ca="1">IF(ISERROR(MATCH(C135,Код_Раздел,0)),"",INDIRECT(ADDRESS(MATCH(C135,Код_Раздел,0)+1,2,,,"Раздел")))</f>
        <v>Социальная политика</v>
      </c>
      <c r="B135" s="52" t="s">
        <v>171</v>
      </c>
      <c r="C135" s="8" t="s">
        <v>520</v>
      </c>
      <c r="D135" s="1"/>
      <c r="E135" s="6"/>
      <c r="F135" s="7">
        <f t="shared" si="17"/>
        <v>11634.9</v>
      </c>
      <c r="G135" s="7">
        <f t="shared" si="17"/>
        <v>11634.9</v>
      </c>
    </row>
    <row r="136" spans="1:7" ht="12.75">
      <c r="A136" s="10" t="s">
        <v>511</v>
      </c>
      <c r="B136" s="52" t="s">
        <v>171</v>
      </c>
      <c r="C136" s="8" t="s">
        <v>520</v>
      </c>
      <c r="D136" s="8" t="s">
        <v>546</v>
      </c>
      <c r="E136" s="6"/>
      <c r="F136" s="7">
        <f t="shared" si="17"/>
        <v>11634.9</v>
      </c>
      <c r="G136" s="7">
        <f t="shared" si="17"/>
        <v>11634.9</v>
      </c>
    </row>
    <row r="137" spans="1:7" ht="12.75">
      <c r="A137" s="39" t="str">
        <f ca="1">IF(ISERROR(MATCH(E137,Код_КВР,0)),"",INDIRECT(ADDRESS(MATCH(E137,Код_КВР,0)+1,2,,,"КВР")))</f>
        <v>Социальное обеспечение и иные выплаты населению</v>
      </c>
      <c r="B137" s="52" t="s">
        <v>171</v>
      </c>
      <c r="C137" s="8" t="s">
        <v>520</v>
      </c>
      <c r="D137" s="8" t="s">
        <v>546</v>
      </c>
      <c r="E137" s="6">
        <v>300</v>
      </c>
      <c r="F137" s="7">
        <f t="shared" si="17"/>
        <v>11634.9</v>
      </c>
      <c r="G137" s="7">
        <f t="shared" si="17"/>
        <v>11634.9</v>
      </c>
    </row>
    <row r="138" spans="1:7" ht="12.75">
      <c r="A138" s="39" t="str">
        <f ca="1">IF(ISERROR(MATCH(E138,Код_КВР,0)),"",INDIRECT(ADDRESS(MATCH(E138,Код_КВР,0)+1,2,,,"КВР")))</f>
        <v>Публичные нормативные социальные выплаты гражданам</v>
      </c>
      <c r="B138" s="52" t="s">
        <v>171</v>
      </c>
      <c r="C138" s="8" t="s">
        <v>520</v>
      </c>
      <c r="D138" s="8" t="s">
        <v>546</v>
      </c>
      <c r="E138" s="6">
        <v>310</v>
      </c>
      <c r="F138" s="7">
        <f t="shared" si="17"/>
        <v>11634.9</v>
      </c>
      <c r="G138" s="7">
        <f t="shared" si="17"/>
        <v>11634.9</v>
      </c>
    </row>
    <row r="139" spans="1:7" ht="33">
      <c r="A139" s="39" t="str">
        <f ca="1">IF(ISERROR(MATCH(E139,Код_КВР,0)),"",INDIRECT(ADDRESS(MATCH(E139,Код_КВР,0)+1,2,,,"КВР")))</f>
        <v>Пособия, компенсации, меры социальной поддержки по публичным нормативным обязательствам</v>
      </c>
      <c r="B139" s="52" t="s">
        <v>171</v>
      </c>
      <c r="C139" s="8" t="s">
        <v>520</v>
      </c>
      <c r="D139" s="8" t="s">
        <v>546</v>
      </c>
      <c r="E139" s="6">
        <v>313</v>
      </c>
      <c r="F139" s="7">
        <f>'прил.16'!G686</f>
        <v>11634.9</v>
      </c>
      <c r="G139" s="7">
        <f>'прил.16'!H686</f>
        <v>11634.9</v>
      </c>
    </row>
    <row r="140" spans="1:7" ht="66">
      <c r="A140" s="39" t="str">
        <f ca="1">IF(ISERROR(MATCH(B140,Код_КЦСР,0)),"",INDIRECT(ADDRESS(MATCH(B140,Код_КЦСР,0)+1,2,,,"КЦСР")))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140" s="52" t="s">
        <v>173</v>
      </c>
      <c r="C140" s="8"/>
      <c r="D140" s="1"/>
      <c r="E140" s="6"/>
      <c r="F140" s="7">
        <f aca="true" t="shared" si="18" ref="F140:G144">F141</f>
        <v>12418.6</v>
      </c>
      <c r="G140" s="7">
        <f t="shared" si="18"/>
        <v>12418.6</v>
      </c>
    </row>
    <row r="141" spans="1:7" ht="12.75">
      <c r="A141" s="39" t="str">
        <f ca="1">IF(ISERROR(MATCH(C141,Код_Раздел,0)),"",INDIRECT(ADDRESS(MATCH(C141,Код_Раздел,0)+1,2,,,"Раздел")))</f>
        <v>Социальная политика</v>
      </c>
      <c r="B141" s="52" t="s">
        <v>173</v>
      </c>
      <c r="C141" s="8" t="s">
        <v>520</v>
      </c>
      <c r="D141" s="1"/>
      <c r="E141" s="6"/>
      <c r="F141" s="7">
        <f t="shared" si="18"/>
        <v>12418.6</v>
      </c>
      <c r="G141" s="7">
        <f t="shared" si="18"/>
        <v>12418.6</v>
      </c>
    </row>
    <row r="142" spans="1:7" ht="12.75">
      <c r="A142" s="11" t="s">
        <v>536</v>
      </c>
      <c r="B142" s="52" t="s">
        <v>173</v>
      </c>
      <c r="C142" s="8" t="s">
        <v>520</v>
      </c>
      <c r="D142" s="8" t="s">
        <v>547</v>
      </c>
      <c r="E142" s="6"/>
      <c r="F142" s="7">
        <f t="shared" si="18"/>
        <v>12418.6</v>
      </c>
      <c r="G142" s="7">
        <f t="shared" si="18"/>
        <v>12418.6</v>
      </c>
    </row>
    <row r="143" spans="1:7" ht="12.75">
      <c r="A143" s="39" t="str">
        <f ca="1">IF(ISERROR(MATCH(E143,Код_КВР,0)),"",INDIRECT(ADDRESS(MATCH(E143,Код_КВР,0)+1,2,,,"КВР")))</f>
        <v>Социальное обеспечение и иные выплаты населению</v>
      </c>
      <c r="B143" s="52" t="s">
        <v>173</v>
      </c>
      <c r="C143" s="8" t="s">
        <v>520</v>
      </c>
      <c r="D143" s="8" t="s">
        <v>547</v>
      </c>
      <c r="E143" s="6">
        <v>300</v>
      </c>
      <c r="F143" s="7">
        <f t="shared" si="18"/>
        <v>12418.6</v>
      </c>
      <c r="G143" s="7">
        <f t="shared" si="18"/>
        <v>12418.6</v>
      </c>
    </row>
    <row r="144" spans="1:7" ht="12.75">
      <c r="A144" s="39" t="str">
        <f ca="1">IF(ISERROR(MATCH(E144,Код_КВР,0)),"",INDIRECT(ADDRESS(MATCH(E144,Код_КВР,0)+1,2,,,"КВР")))</f>
        <v>Публичные нормативные социальные выплаты гражданам</v>
      </c>
      <c r="B144" s="52" t="s">
        <v>173</v>
      </c>
      <c r="C144" s="8" t="s">
        <v>520</v>
      </c>
      <c r="D144" s="8" t="s">
        <v>547</v>
      </c>
      <c r="E144" s="6">
        <v>310</v>
      </c>
      <c r="F144" s="7">
        <f t="shared" si="18"/>
        <v>12418.6</v>
      </c>
      <c r="G144" s="7">
        <f t="shared" si="18"/>
        <v>12418.6</v>
      </c>
    </row>
    <row r="145" spans="1:7" ht="33">
      <c r="A145" s="39" t="str">
        <f ca="1">IF(ISERROR(MATCH(E145,Код_КВР,0)),"",INDIRECT(ADDRESS(MATCH(E145,Код_КВР,0)+1,2,,,"КВР")))</f>
        <v>Пособия, компенсации, меры социальной поддержки по публичным нормативным обязательствам</v>
      </c>
      <c r="B145" s="52" t="s">
        <v>173</v>
      </c>
      <c r="C145" s="8" t="s">
        <v>520</v>
      </c>
      <c r="D145" s="8" t="s">
        <v>547</v>
      </c>
      <c r="E145" s="6">
        <v>313</v>
      </c>
      <c r="F145" s="7">
        <f>'прил.16'!G705</f>
        <v>12418.6</v>
      </c>
      <c r="G145" s="7">
        <f>'прил.16'!H705</f>
        <v>12418.6</v>
      </c>
    </row>
    <row r="146" spans="1:7" ht="33">
      <c r="A146" s="39" t="str">
        <f ca="1">IF(ISERROR(MATCH(B146,Код_КЦСР,0)),"",INDIRECT(ADDRESS(MATCH(B146,Код_КЦСР,0)+1,2,,,"КЦСР")))</f>
        <v>Представление лучших педагогов сферы образования к поощрению  наградами всех уровней</v>
      </c>
      <c r="B146" s="52" t="s">
        <v>175</v>
      </c>
      <c r="C146" s="8"/>
      <c r="D146" s="1"/>
      <c r="E146" s="6"/>
      <c r="F146" s="7">
        <f aca="true" t="shared" si="19" ref="F146:G151">F147</f>
        <v>0</v>
      </c>
      <c r="G146" s="7">
        <f t="shared" si="19"/>
        <v>32.6</v>
      </c>
    </row>
    <row r="147" spans="1:7" ht="49.5">
      <c r="A147" s="39" t="str">
        <f ca="1">IF(ISERROR(MATCH(B147,Код_КЦСР,0)),"",INDIRECT(ADDRESS(MATCH(B147,Код_КЦСР,0)+1,2,,,"КЦСР")))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147" s="52" t="s">
        <v>177</v>
      </c>
      <c r="C147" s="8"/>
      <c r="D147" s="1"/>
      <c r="E147" s="6"/>
      <c r="F147" s="7">
        <f t="shared" si="19"/>
        <v>0</v>
      </c>
      <c r="G147" s="7">
        <f t="shared" si="19"/>
        <v>32.6</v>
      </c>
    </row>
    <row r="148" spans="1:7" ht="12.75">
      <c r="A148" s="39" t="str">
        <f ca="1">IF(ISERROR(MATCH(C148,Код_Раздел,0)),"",INDIRECT(ADDRESS(MATCH(C148,Код_Раздел,0)+1,2,,,"Раздел")))</f>
        <v>Образование</v>
      </c>
      <c r="B148" s="52" t="s">
        <v>177</v>
      </c>
      <c r="C148" s="8" t="s">
        <v>527</v>
      </c>
      <c r="D148" s="1"/>
      <c r="E148" s="6"/>
      <c r="F148" s="7">
        <f t="shared" si="19"/>
        <v>0</v>
      </c>
      <c r="G148" s="7">
        <f t="shared" si="19"/>
        <v>32.6</v>
      </c>
    </row>
    <row r="149" spans="1:7" ht="12.75">
      <c r="A149" s="10" t="s">
        <v>579</v>
      </c>
      <c r="B149" s="52" t="s">
        <v>177</v>
      </c>
      <c r="C149" s="8" t="s">
        <v>527</v>
      </c>
      <c r="D149" s="1" t="s">
        <v>545</v>
      </c>
      <c r="E149" s="6"/>
      <c r="F149" s="7">
        <f t="shared" si="19"/>
        <v>0</v>
      </c>
      <c r="G149" s="7">
        <f t="shared" si="19"/>
        <v>32.6</v>
      </c>
    </row>
    <row r="150" spans="1:7" ht="12.75">
      <c r="A150" s="39" t="str">
        <f ca="1">IF(ISERROR(MATCH(E150,Код_КВР,0)),"",INDIRECT(ADDRESS(MATCH(E150,Код_КВР,0)+1,2,,,"КВР")))</f>
        <v>Социальное обеспечение и иные выплаты населению</v>
      </c>
      <c r="B150" s="52" t="s">
        <v>177</v>
      </c>
      <c r="C150" s="8" t="s">
        <v>527</v>
      </c>
      <c r="D150" s="1" t="s">
        <v>545</v>
      </c>
      <c r="E150" s="6">
        <v>300</v>
      </c>
      <c r="F150" s="7">
        <f t="shared" si="19"/>
        <v>0</v>
      </c>
      <c r="G150" s="7">
        <f t="shared" si="19"/>
        <v>32.6</v>
      </c>
    </row>
    <row r="151" spans="1:7" ht="12.75">
      <c r="A151" s="39" t="str">
        <f ca="1">IF(ISERROR(MATCH(E151,Код_КВР,0)),"",INDIRECT(ADDRESS(MATCH(E151,Код_КВР,0)+1,2,,,"КВР")))</f>
        <v>Публичные нормативные социальные выплаты гражданам</v>
      </c>
      <c r="B151" s="52" t="s">
        <v>177</v>
      </c>
      <c r="C151" s="8" t="s">
        <v>527</v>
      </c>
      <c r="D151" s="1" t="s">
        <v>545</v>
      </c>
      <c r="E151" s="6">
        <v>310</v>
      </c>
      <c r="F151" s="7">
        <f t="shared" si="19"/>
        <v>0</v>
      </c>
      <c r="G151" s="7">
        <f t="shared" si="19"/>
        <v>32.6</v>
      </c>
    </row>
    <row r="152" spans="1:7" ht="33">
      <c r="A152" s="39" t="str">
        <f ca="1">IF(ISERROR(MATCH(E152,Код_КВР,0)),"",INDIRECT(ADDRESS(MATCH(E152,Код_КВР,0)+1,2,,,"КВР")))</f>
        <v>Пособия, компенсации, меры социальной поддержки по публичным нормативным обязательствам</v>
      </c>
      <c r="B152" s="52" t="s">
        <v>177</v>
      </c>
      <c r="C152" s="8" t="s">
        <v>527</v>
      </c>
      <c r="D152" s="1" t="s">
        <v>545</v>
      </c>
      <c r="E152" s="6">
        <v>313</v>
      </c>
      <c r="F152" s="7">
        <f>'прил.16'!G562</f>
        <v>0</v>
      </c>
      <c r="G152" s="7">
        <f>'прил.16'!H562</f>
        <v>32.6</v>
      </c>
    </row>
    <row r="153" spans="1:7" ht="12.75">
      <c r="A153" s="39" t="str">
        <f ca="1">IF(ISERROR(MATCH(B153,Код_КЦСР,0)),"",INDIRECT(ADDRESS(MATCH(B153,Код_КЦСР,0)+1,2,,,"КЦСР")))</f>
        <v>Одаренные дети</v>
      </c>
      <c r="B153" s="52" t="s">
        <v>178</v>
      </c>
      <c r="C153" s="8"/>
      <c r="D153" s="1"/>
      <c r="E153" s="6"/>
      <c r="F153" s="7">
        <f aca="true" t="shared" si="20" ref="F153:G155">F154</f>
        <v>1842.8</v>
      </c>
      <c r="G153" s="7">
        <f t="shared" si="20"/>
        <v>1842.8</v>
      </c>
    </row>
    <row r="154" spans="1:7" ht="12.75">
      <c r="A154" s="39" t="str">
        <f ca="1">IF(ISERROR(MATCH(C154,Код_Раздел,0)),"",INDIRECT(ADDRESS(MATCH(C154,Код_Раздел,0)+1,2,,,"Раздел")))</f>
        <v>Образование</v>
      </c>
      <c r="B154" s="52" t="s">
        <v>178</v>
      </c>
      <c r="C154" s="8" t="s">
        <v>527</v>
      </c>
      <c r="D154" s="1"/>
      <c r="E154" s="6"/>
      <c r="F154" s="7">
        <f t="shared" si="20"/>
        <v>1842.8</v>
      </c>
      <c r="G154" s="7">
        <f t="shared" si="20"/>
        <v>1842.8</v>
      </c>
    </row>
    <row r="155" spans="1:7" ht="12.75">
      <c r="A155" s="10" t="s">
        <v>580</v>
      </c>
      <c r="B155" s="52" t="s">
        <v>178</v>
      </c>
      <c r="C155" s="8" t="s">
        <v>527</v>
      </c>
      <c r="D155" s="1" t="s">
        <v>550</v>
      </c>
      <c r="E155" s="6"/>
      <c r="F155" s="7">
        <f t="shared" si="20"/>
        <v>1842.8</v>
      </c>
      <c r="G155" s="7">
        <f t="shared" si="20"/>
        <v>1842.8</v>
      </c>
    </row>
    <row r="156" spans="1:7" ht="33">
      <c r="A156" s="39" t="str">
        <f ca="1">IF(ISERROR(MATCH(E156,Код_КВР,0)),"",INDIRECT(ADDRESS(MATCH(E156,Код_КВР,0)+1,2,,,"КВР")))</f>
        <v>Предоставление субсидий бюджетным, автономным учреждениям и иным некоммерческим организациям</v>
      </c>
      <c r="B156" s="52" t="s">
        <v>178</v>
      </c>
      <c r="C156" s="8" t="s">
        <v>527</v>
      </c>
      <c r="D156" s="1" t="s">
        <v>550</v>
      </c>
      <c r="E156" s="6">
        <v>600</v>
      </c>
      <c r="F156" s="7">
        <f>F157+F159</f>
        <v>1842.8</v>
      </c>
      <c r="G156" s="7">
        <f>G157+G159</f>
        <v>1842.8</v>
      </c>
    </row>
    <row r="157" spans="1:7" ht="12.75">
      <c r="A157" s="39" t="str">
        <f ca="1">IF(ISERROR(MATCH(E157,Код_КВР,0)),"",INDIRECT(ADDRESS(MATCH(E157,Код_КВР,0)+1,2,,,"КВР")))</f>
        <v>Субсидии бюджетным учреждениям</v>
      </c>
      <c r="B157" s="52" t="s">
        <v>178</v>
      </c>
      <c r="C157" s="8" t="s">
        <v>527</v>
      </c>
      <c r="D157" s="1" t="s">
        <v>550</v>
      </c>
      <c r="E157" s="6">
        <v>610</v>
      </c>
      <c r="F157" s="7">
        <f>'прил.16'!G603</f>
        <v>1808.8</v>
      </c>
      <c r="G157" s="7">
        <f>'прил.16'!H603</f>
        <v>1808.8</v>
      </c>
    </row>
    <row r="158" spans="1:7" ht="12.75">
      <c r="A158" s="39" t="str">
        <f ca="1">IF(ISERROR(MATCH(E158,Код_КВР,0)),"",INDIRECT(ADDRESS(MATCH(E158,Код_КВР,0)+1,2,,,"КВР")))</f>
        <v>Субсидии бюджетным учреждениям на иные цели</v>
      </c>
      <c r="B158" s="52" t="s">
        <v>178</v>
      </c>
      <c r="C158" s="8" t="s">
        <v>527</v>
      </c>
      <c r="D158" s="1" t="s">
        <v>550</v>
      </c>
      <c r="E158" s="6">
        <v>612</v>
      </c>
      <c r="F158" s="7">
        <f>'прил.16'!G604</f>
        <v>1808.8</v>
      </c>
      <c r="G158" s="7">
        <f>'прил.16'!H604</f>
        <v>1808.8</v>
      </c>
    </row>
    <row r="159" spans="1:7" ht="12.75">
      <c r="A159" s="39" t="str">
        <f ca="1">IF(ISERROR(MATCH(E159,Код_КВР,0)),"",INDIRECT(ADDRESS(MATCH(E159,Код_КВР,0)+1,2,,,"КВР")))</f>
        <v>Субсидии автономным учреждениям</v>
      </c>
      <c r="B159" s="52" t="s">
        <v>178</v>
      </c>
      <c r="C159" s="8" t="s">
        <v>527</v>
      </c>
      <c r="D159" s="1" t="s">
        <v>550</v>
      </c>
      <c r="E159" s="6">
        <v>620</v>
      </c>
      <c r="F159" s="7">
        <f>F160</f>
        <v>34</v>
      </c>
      <c r="G159" s="7">
        <f>G160</f>
        <v>34</v>
      </c>
    </row>
    <row r="160" spans="1:7" ht="12.75">
      <c r="A160" s="39" t="str">
        <f ca="1">IF(ISERROR(MATCH(E160,Код_КВР,0)),"",INDIRECT(ADDRESS(MATCH(E160,Код_КВР,0)+1,2,,,"КВР")))</f>
        <v>Субсидии автономным учреждениям на иные цели</v>
      </c>
      <c r="B160" s="52" t="s">
        <v>178</v>
      </c>
      <c r="C160" s="8" t="s">
        <v>527</v>
      </c>
      <c r="D160" s="1" t="s">
        <v>550</v>
      </c>
      <c r="E160" s="6">
        <v>622</v>
      </c>
      <c r="F160" s="7">
        <f>'прил.16'!G606</f>
        <v>34</v>
      </c>
      <c r="G160" s="7">
        <f>'прил.16'!H606</f>
        <v>34</v>
      </c>
    </row>
    <row r="161" spans="1:7" ht="33" hidden="1">
      <c r="A161" s="39" t="str">
        <f ca="1">IF(ISERROR(MATCH(B161,Код_КЦСР,0)),"",INDIRECT(ADDRESS(MATCH(B161,Код_КЦСР,0)+1,2,,,"КЦСР")))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61" s="52" t="s">
        <v>180</v>
      </c>
      <c r="C161" s="8"/>
      <c r="D161" s="1"/>
      <c r="E161" s="6"/>
      <c r="F161" s="7">
        <f>F162</f>
        <v>0</v>
      </c>
      <c r="G161" s="7">
        <f>G162</f>
        <v>0</v>
      </c>
    </row>
    <row r="162" spans="1:7" ht="12.75" hidden="1">
      <c r="A162" s="39" t="str">
        <f ca="1">IF(ISERROR(MATCH(C162,Код_Раздел,0)),"",INDIRECT(ADDRESS(MATCH(C162,Код_Раздел,0)+1,2,,,"Раздел")))</f>
        <v>Образование</v>
      </c>
      <c r="B162" s="52" t="s">
        <v>180</v>
      </c>
      <c r="C162" s="8" t="s">
        <v>527</v>
      </c>
      <c r="D162" s="1"/>
      <c r="E162" s="6"/>
      <c r="F162" s="7">
        <f>F163</f>
        <v>0</v>
      </c>
      <c r="G162" s="7">
        <f>G163</f>
        <v>0</v>
      </c>
    </row>
    <row r="163" spans="1:7" ht="12.75" hidden="1">
      <c r="A163" s="10" t="s">
        <v>580</v>
      </c>
      <c r="B163" s="52" t="s">
        <v>180</v>
      </c>
      <c r="C163" s="8" t="s">
        <v>527</v>
      </c>
      <c r="D163" s="1" t="s">
        <v>550</v>
      </c>
      <c r="E163" s="6"/>
      <c r="F163" s="7">
        <f>F164+F167</f>
        <v>0</v>
      </c>
      <c r="G163" s="7">
        <f>G164+G167</f>
        <v>0</v>
      </c>
    </row>
    <row r="164" spans="1:7" ht="12.75" hidden="1">
      <c r="A164" s="39" t="str">
        <f aca="true" t="shared" si="21" ref="A164:A171">IF(ISERROR(MATCH(E164,Код_КВР,0)),"",INDIRECT(ADDRESS(MATCH(E164,Код_КВР,0)+1,2,,,"КВР")))</f>
        <v>Закупка товаров, работ и услуг для муниципальных нужд</v>
      </c>
      <c r="B164" s="52" t="s">
        <v>180</v>
      </c>
      <c r="C164" s="8" t="s">
        <v>527</v>
      </c>
      <c r="D164" s="1" t="s">
        <v>550</v>
      </c>
      <c r="E164" s="6">
        <v>200</v>
      </c>
      <c r="F164" s="7">
        <f>F165</f>
        <v>0</v>
      </c>
      <c r="G164" s="7">
        <f>G165</f>
        <v>0</v>
      </c>
    </row>
    <row r="165" spans="1:7" ht="33" hidden="1">
      <c r="A165" s="39" t="str">
        <f ca="1" t="shared" si="21"/>
        <v>Иные закупки товаров, работ и услуг для обеспечения муниципальных нужд</v>
      </c>
      <c r="B165" s="52" t="s">
        <v>180</v>
      </c>
      <c r="C165" s="8" t="s">
        <v>527</v>
      </c>
      <c r="D165" s="1" t="s">
        <v>550</v>
      </c>
      <c r="E165" s="6">
        <v>240</v>
      </c>
      <c r="F165" s="7">
        <f>F166</f>
        <v>0</v>
      </c>
      <c r="G165" s="7">
        <f>G166</f>
        <v>0</v>
      </c>
    </row>
    <row r="166" spans="1:7" ht="33" hidden="1">
      <c r="A166" s="39" t="str">
        <f ca="1" t="shared" si="21"/>
        <v xml:space="preserve">Прочая закупка товаров, работ и услуг для обеспечения муниципальных нужд         </v>
      </c>
      <c r="B166" s="52" t="s">
        <v>180</v>
      </c>
      <c r="C166" s="8" t="s">
        <v>527</v>
      </c>
      <c r="D166" s="1" t="s">
        <v>550</v>
      </c>
      <c r="E166" s="6">
        <v>244</v>
      </c>
      <c r="F166" s="7">
        <f>'прил.16'!G610</f>
        <v>0</v>
      </c>
      <c r="G166" s="7">
        <f>'прил.16'!H610</f>
        <v>0</v>
      </c>
    </row>
    <row r="167" spans="1:7" ht="33" hidden="1">
      <c r="A167" s="39" t="str">
        <f ca="1" t="shared" si="21"/>
        <v>Предоставление субсидий бюджетным, автономным учреждениям и иным некоммерческим организациям</v>
      </c>
      <c r="B167" s="52" t="s">
        <v>180</v>
      </c>
      <c r="C167" s="8" t="s">
        <v>527</v>
      </c>
      <c r="D167" s="1" t="s">
        <v>550</v>
      </c>
      <c r="E167" s="6">
        <v>600</v>
      </c>
      <c r="F167" s="7">
        <f>F168+F170</f>
        <v>0</v>
      </c>
      <c r="G167" s="7">
        <f>G168+G170</f>
        <v>0</v>
      </c>
    </row>
    <row r="168" spans="1:7" ht="12.75" hidden="1">
      <c r="A168" s="39" t="str">
        <f ca="1" t="shared" si="21"/>
        <v>Субсидии бюджетным учреждениям</v>
      </c>
      <c r="B168" s="52" t="s">
        <v>180</v>
      </c>
      <c r="C168" s="8" t="s">
        <v>527</v>
      </c>
      <c r="D168" s="1" t="s">
        <v>550</v>
      </c>
      <c r="E168" s="6">
        <v>610</v>
      </c>
      <c r="F168" s="7">
        <f>F169</f>
        <v>0</v>
      </c>
      <c r="G168" s="7">
        <f>G169</f>
        <v>0</v>
      </c>
    </row>
    <row r="169" spans="1:7" ht="12.75" hidden="1">
      <c r="A169" s="39" t="str">
        <f ca="1" t="shared" si="21"/>
        <v>Субсидии бюджетным учреждениям на иные цели</v>
      </c>
      <c r="B169" s="52" t="s">
        <v>180</v>
      </c>
      <c r="C169" s="8" t="s">
        <v>527</v>
      </c>
      <c r="D169" s="1" t="s">
        <v>550</v>
      </c>
      <c r="E169" s="6">
        <v>612</v>
      </c>
      <c r="F169" s="7">
        <f>'прил.16'!G613</f>
        <v>0</v>
      </c>
      <c r="G169" s="7">
        <f>'прил.16'!H613</f>
        <v>0</v>
      </c>
    </row>
    <row r="170" spans="1:7" ht="12.75" hidden="1">
      <c r="A170" s="39" t="str">
        <f ca="1" t="shared" si="21"/>
        <v>Субсидии автономным учреждениям</v>
      </c>
      <c r="B170" s="52" t="s">
        <v>180</v>
      </c>
      <c r="C170" s="8" t="s">
        <v>527</v>
      </c>
      <c r="D170" s="1" t="s">
        <v>550</v>
      </c>
      <c r="E170" s="6">
        <v>620</v>
      </c>
      <c r="F170" s="7">
        <f>F171</f>
        <v>0</v>
      </c>
      <c r="G170" s="7">
        <f>G171</f>
        <v>0</v>
      </c>
    </row>
    <row r="171" spans="1:7" ht="12.75" hidden="1">
      <c r="A171" s="39" t="str">
        <f ca="1" t="shared" si="21"/>
        <v>Субсидии автономным учреждениям на иные цели</v>
      </c>
      <c r="B171" s="52" t="s">
        <v>180</v>
      </c>
      <c r="C171" s="8" t="s">
        <v>527</v>
      </c>
      <c r="D171" s="1" t="s">
        <v>550</v>
      </c>
      <c r="E171" s="6">
        <v>622</v>
      </c>
      <c r="F171" s="7">
        <f>'прил.16'!G615</f>
        <v>0</v>
      </c>
      <c r="G171" s="7">
        <f>'прил.16'!H615</f>
        <v>0</v>
      </c>
    </row>
    <row r="172" spans="1:7" ht="33">
      <c r="A172" s="39" t="str">
        <f ca="1">IF(ISERROR(MATCH(B172,Код_КЦСР,0)),"",INDIRECT(ADDRESS(MATCH(B172,Код_КЦСР,0)+1,2,,,"КЦСР")))</f>
        <v>Социально-педагогическая поддержка детей-сирот и детей, оставшихся без попечения родителей</v>
      </c>
      <c r="B172" s="52" t="s">
        <v>122</v>
      </c>
      <c r="C172" s="8"/>
      <c r="D172" s="1"/>
      <c r="E172" s="6"/>
      <c r="F172" s="7">
        <f>F173+F192</f>
        <v>181716.6</v>
      </c>
      <c r="G172" s="7">
        <f>G173+G192</f>
        <v>181716.6</v>
      </c>
    </row>
    <row r="173" spans="1:7" ht="82.5">
      <c r="A173" s="39" t="str">
        <f ca="1">IF(ISERROR(MATCH(B173,Код_КЦСР,0)),"",INDIRECT(ADDRESS(MATCH(B173,Код_КЦСР,0)+1,2,,,"КЦСР")))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73" s="52" t="s">
        <v>124</v>
      </c>
      <c r="C173" s="8"/>
      <c r="D173" s="1"/>
      <c r="E173" s="6"/>
      <c r="F173" s="7">
        <f>F174+F186</f>
        <v>132078</v>
      </c>
      <c r="G173" s="7">
        <f>G174+G186</f>
        <v>132078</v>
      </c>
    </row>
    <row r="174" spans="1:7" ht="12.75">
      <c r="A174" s="39" t="str">
        <f ca="1">IF(ISERROR(MATCH(C174,Код_Раздел,0)),"",INDIRECT(ADDRESS(MATCH(C174,Код_Раздел,0)+1,2,,,"Раздел")))</f>
        <v>Образование</v>
      </c>
      <c r="B174" s="52" t="s">
        <v>124</v>
      </c>
      <c r="C174" s="8" t="s">
        <v>527</v>
      </c>
      <c r="D174" s="1"/>
      <c r="E174" s="6"/>
      <c r="F174" s="7">
        <f>F175+F182</f>
        <v>129318.1</v>
      </c>
      <c r="G174" s="7">
        <f>G175+G182</f>
        <v>129318.1</v>
      </c>
    </row>
    <row r="175" spans="1:7" ht="12.75">
      <c r="A175" s="10" t="s">
        <v>579</v>
      </c>
      <c r="B175" s="52" t="s">
        <v>124</v>
      </c>
      <c r="C175" s="8" t="s">
        <v>527</v>
      </c>
      <c r="D175" s="1" t="s">
        <v>545</v>
      </c>
      <c r="E175" s="6"/>
      <c r="F175" s="7">
        <f>F176+F179</f>
        <v>125442.1</v>
      </c>
      <c r="G175" s="7">
        <f>G176+G179</f>
        <v>125442.1</v>
      </c>
    </row>
    <row r="176" spans="1:7" ht="12.75">
      <c r="A176" s="39" t="str">
        <f aca="true" t="shared" si="22" ref="A176:A185">IF(ISERROR(MATCH(E176,Код_КВР,0)),"",INDIRECT(ADDRESS(MATCH(E176,Код_КВР,0)+1,2,,,"КВР")))</f>
        <v>Социальное обеспечение и иные выплаты населению</v>
      </c>
      <c r="B176" s="52" t="s">
        <v>124</v>
      </c>
      <c r="C176" s="8" t="s">
        <v>527</v>
      </c>
      <c r="D176" s="1" t="s">
        <v>545</v>
      </c>
      <c r="E176" s="6">
        <v>300</v>
      </c>
      <c r="F176" s="7">
        <f>F177</f>
        <v>851.6</v>
      </c>
      <c r="G176" s="7">
        <f>G177</f>
        <v>851.6</v>
      </c>
    </row>
    <row r="177" spans="1:7" ht="33">
      <c r="A177" s="39" t="str">
        <f ca="1" t="shared" si="22"/>
        <v>Социальные выплаты гражданам, кроме публичных нормативных социальных выплат</v>
      </c>
      <c r="B177" s="52" t="s">
        <v>124</v>
      </c>
      <c r="C177" s="8" t="s">
        <v>527</v>
      </c>
      <c r="D177" s="1" t="s">
        <v>545</v>
      </c>
      <c r="E177" s="6">
        <v>320</v>
      </c>
      <c r="F177" s="7">
        <f>F178</f>
        <v>851.6</v>
      </c>
      <c r="G177" s="7">
        <f>G178</f>
        <v>851.6</v>
      </c>
    </row>
    <row r="178" spans="1:7" ht="33">
      <c r="A178" s="39" t="str">
        <f ca="1" t="shared" si="22"/>
        <v>Пособия, компенсации и иные социальные выплаты гражданам, кроме публичных нормативных обязательств</v>
      </c>
      <c r="B178" s="52" t="s">
        <v>124</v>
      </c>
      <c r="C178" s="8" t="s">
        <v>527</v>
      </c>
      <c r="D178" s="1" t="s">
        <v>545</v>
      </c>
      <c r="E178" s="6">
        <v>321</v>
      </c>
      <c r="F178" s="7">
        <f>'прил.16'!G567</f>
        <v>851.6</v>
      </c>
      <c r="G178" s="7">
        <f>'прил.16'!H567</f>
        <v>851.6</v>
      </c>
    </row>
    <row r="179" spans="1:7" ht="33">
      <c r="A179" s="39" t="str">
        <f ca="1" t="shared" si="22"/>
        <v>Предоставление субсидий бюджетным, автономным учреждениям и иным некоммерческим организациям</v>
      </c>
      <c r="B179" s="52" t="s">
        <v>124</v>
      </c>
      <c r="C179" s="8" t="s">
        <v>527</v>
      </c>
      <c r="D179" s="1" t="s">
        <v>545</v>
      </c>
      <c r="E179" s="6">
        <v>600</v>
      </c>
      <c r="F179" s="7">
        <f>F180</f>
        <v>124590.5</v>
      </c>
      <c r="G179" s="7">
        <f>G180</f>
        <v>124590.5</v>
      </c>
    </row>
    <row r="180" spans="1:7" ht="12.75">
      <c r="A180" s="39" t="str">
        <f ca="1" t="shared" si="22"/>
        <v>Субсидии бюджетным учреждениям</v>
      </c>
      <c r="B180" s="52" t="s">
        <v>124</v>
      </c>
      <c r="C180" s="8" t="s">
        <v>527</v>
      </c>
      <c r="D180" s="1" t="s">
        <v>545</v>
      </c>
      <c r="E180" s="6">
        <v>610</v>
      </c>
      <c r="F180" s="7">
        <f>F181</f>
        <v>124590.5</v>
      </c>
      <c r="G180" s="7">
        <f>G181</f>
        <v>124590.5</v>
      </c>
    </row>
    <row r="181" spans="1:7" ht="49.5">
      <c r="A181" s="39" t="str">
        <f ca="1" t="shared" si="22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81" s="52" t="s">
        <v>124</v>
      </c>
      <c r="C181" s="8" t="s">
        <v>527</v>
      </c>
      <c r="D181" s="1" t="s">
        <v>545</v>
      </c>
      <c r="E181" s="6">
        <v>611</v>
      </c>
      <c r="F181" s="7">
        <f>'прил.16'!G570</f>
        <v>124590.5</v>
      </c>
      <c r="G181" s="7">
        <f>'прил.16'!H570</f>
        <v>124590.5</v>
      </c>
    </row>
    <row r="182" spans="1:7" ht="12.75">
      <c r="A182" s="10" t="s">
        <v>531</v>
      </c>
      <c r="B182" s="52" t="s">
        <v>124</v>
      </c>
      <c r="C182" s="8" t="s">
        <v>527</v>
      </c>
      <c r="D182" s="1" t="s">
        <v>527</v>
      </c>
      <c r="E182" s="6"/>
      <c r="F182" s="7">
        <f aca="true" t="shared" si="23" ref="F182:G184">F183</f>
        <v>3876</v>
      </c>
      <c r="G182" s="7">
        <f t="shared" si="23"/>
        <v>3876</v>
      </c>
    </row>
    <row r="183" spans="1:7" ht="12.75">
      <c r="A183" s="39" t="str">
        <f ca="1" t="shared" si="22"/>
        <v>Социальное обеспечение и иные выплаты населению</v>
      </c>
      <c r="B183" s="52" t="s">
        <v>124</v>
      </c>
      <c r="C183" s="8" t="s">
        <v>527</v>
      </c>
      <c r="D183" s="1" t="s">
        <v>527</v>
      </c>
      <c r="E183" s="6">
        <v>300</v>
      </c>
      <c r="F183" s="7">
        <f t="shared" si="23"/>
        <v>3876</v>
      </c>
      <c r="G183" s="7">
        <f t="shared" si="23"/>
        <v>3876</v>
      </c>
    </row>
    <row r="184" spans="1:7" ht="33">
      <c r="A184" s="39" t="str">
        <f ca="1" t="shared" si="22"/>
        <v>Социальные выплаты гражданам, кроме публичных нормативных социальных выплат</v>
      </c>
      <c r="B184" s="52" t="s">
        <v>124</v>
      </c>
      <c r="C184" s="8" t="s">
        <v>527</v>
      </c>
      <c r="D184" s="1" t="s">
        <v>527</v>
      </c>
      <c r="E184" s="6">
        <v>320</v>
      </c>
      <c r="F184" s="7">
        <f t="shared" si="23"/>
        <v>3876</v>
      </c>
      <c r="G184" s="7">
        <f t="shared" si="23"/>
        <v>3876</v>
      </c>
    </row>
    <row r="185" spans="1:7" ht="33">
      <c r="A185" s="39" t="str">
        <f ca="1" t="shared" si="22"/>
        <v>Приобретение товаров, работ, услуг в пользу граждан в целях их социального обеспечения</v>
      </c>
      <c r="B185" s="52" t="s">
        <v>124</v>
      </c>
      <c r="C185" s="8" t="s">
        <v>527</v>
      </c>
      <c r="D185" s="1" t="s">
        <v>527</v>
      </c>
      <c r="E185" s="6">
        <v>323</v>
      </c>
      <c r="F185" s="7">
        <f>'прил.16'!G577</f>
        <v>3876</v>
      </c>
      <c r="G185" s="7">
        <f>'прил.16'!H577</f>
        <v>3876</v>
      </c>
    </row>
    <row r="186" spans="1:7" ht="12.75">
      <c r="A186" s="39" t="str">
        <f ca="1">IF(ISERROR(MATCH(C186,Код_Раздел,0)),"",INDIRECT(ADDRESS(MATCH(C186,Код_Раздел,0)+1,2,,,"Раздел")))</f>
        <v>Социальная политика</v>
      </c>
      <c r="B186" s="52" t="s">
        <v>124</v>
      </c>
      <c r="C186" s="8" t="s">
        <v>520</v>
      </c>
      <c r="D186" s="1"/>
      <c r="E186" s="6"/>
      <c r="F186" s="7">
        <f aca="true" t="shared" si="24" ref="F186:G188">F187</f>
        <v>2759.9</v>
      </c>
      <c r="G186" s="7">
        <f t="shared" si="24"/>
        <v>2759.9</v>
      </c>
    </row>
    <row r="187" spans="1:7" ht="12.75">
      <c r="A187" s="10" t="s">
        <v>511</v>
      </c>
      <c r="B187" s="52" t="s">
        <v>124</v>
      </c>
      <c r="C187" s="8" t="s">
        <v>520</v>
      </c>
      <c r="D187" s="1" t="s">
        <v>546</v>
      </c>
      <c r="E187" s="6"/>
      <c r="F187" s="7">
        <f t="shared" si="24"/>
        <v>2759.9</v>
      </c>
      <c r="G187" s="7">
        <f t="shared" si="24"/>
        <v>2759.9</v>
      </c>
    </row>
    <row r="188" spans="1:7" ht="12.75">
      <c r="A188" s="39" t="str">
        <f ca="1">IF(ISERROR(MATCH(E188,Код_КВР,0)),"",INDIRECT(ADDRESS(MATCH(E188,Код_КВР,0)+1,2,,,"КВР")))</f>
        <v>Социальное обеспечение и иные выплаты населению</v>
      </c>
      <c r="B188" s="52" t="s">
        <v>124</v>
      </c>
      <c r="C188" s="8" t="s">
        <v>520</v>
      </c>
      <c r="D188" s="1" t="s">
        <v>546</v>
      </c>
      <c r="E188" s="6">
        <v>300</v>
      </c>
      <c r="F188" s="7">
        <f t="shared" si="24"/>
        <v>2759.9</v>
      </c>
      <c r="G188" s="7">
        <f t="shared" si="24"/>
        <v>2759.9</v>
      </c>
    </row>
    <row r="189" spans="1:7" ht="33">
      <c r="A189" s="39" t="str">
        <f ca="1">IF(ISERROR(MATCH(E189,Код_КВР,0)),"",INDIRECT(ADDRESS(MATCH(E189,Код_КВР,0)+1,2,,,"КВР")))</f>
        <v>Социальные выплаты гражданам, кроме публичных нормативных социальных выплат</v>
      </c>
      <c r="B189" s="52" t="s">
        <v>124</v>
      </c>
      <c r="C189" s="8" t="s">
        <v>520</v>
      </c>
      <c r="D189" s="1" t="s">
        <v>546</v>
      </c>
      <c r="E189" s="6">
        <v>320</v>
      </c>
      <c r="F189" s="7">
        <f>SUM(F190:F191)</f>
        <v>2759.9</v>
      </c>
      <c r="G189" s="7">
        <f>SUM(G190:G191)</f>
        <v>2759.9</v>
      </c>
    </row>
    <row r="190" spans="1:7" ht="33">
      <c r="A190" s="39" t="str">
        <f ca="1">IF(ISERROR(MATCH(E190,Код_КВР,0)),"",INDIRECT(ADDRESS(MATCH(E190,Код_КВР,0)+1,2,,,"КВР")))</f>
        <v>Пособия, компенсации и иные социальные выплаты гражданам, кроме публичных нормативных обязательств</v>
      </c>
      <c r="B190" s="52" t="s">
        <v>124</v>
      </c>
      <c r="C190" s="8" t="s">
        <v>520</v>
      </c>
      <c r="D190" s="1" t="s">
        <v>546</v>
      </c>
      <c r="E190" s="6">
        <v>321</v>
      </c>
      <c r="F190" s="7">
        <f>'прил.16'!G1087+'прил.16'!G691</f>
        <v>2489.9</v>
      </c>
      <c r="G190" s="7">
        <f>'прил.16'!H1087+'прил.16'!H691</f>
        <v>2489.9</v>
      </c>
    </row>
    <row r="191" spans="1:7" ht="33">
      <c r="A191" s="39" t="str">
        <f ca="1">IF(ISERROR(MATCH(E191,Код_КВР,0)),"",INDIRECT(ADDRESS(MATCH(E191,Код_КВР,0)+1,2,,,"КВР")))</f>
        <v>Приобретение товаров, работ, услуг в пользу граждан в целях их социального обеспечения</v>
      </c>
      <c r="B191" s="52" t="s">
        <v>124</v>
      </c>
      <c r="C191" s="8" t="s">
        <v>520</v>
      </c>
      <c r="D191" s="1" t="s">
        <v>546</v>
      </c>
      <c r="E191" s="6">
        <v>323</v>
      </c>
      <c r="F191" s="7">
        <f>'прил.16'!G692</f>
        <v>270</v>
      </c>
      <c r="G191" s="7">
        <f>'прил.16'!H692</f>
        <v>270</v>
      </c>
    </row>
    <row r="192" spans="1:7" ht="165">
      <c r="A192" s="39" t="str">
        <f ca="1">IF(ISERROR(MATCH(B192,Код_КЦСР,0)),"",INDIRECT(ADDRESS(MATCH(B192,Код_КЦСР,0)+1,2,,,"КЦСР")))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192" s="52" t="s">
        <v>143</v>
      </c>
      <c r="C192" s="8"/>
      <c r="D192" s="1"/>
      <c r="E192" s="6"/>
      <c r="F192" s="7">
        <f aca="true" t="shared" si="25" ref="F192:G196">F193</f>
        <v>49638.6</v>
      </c>
      <c r="G192" s="7">
        <f t="shared" si="25"/>
        <v>49638.6</v>
      </c>
    </row>
    <row r="193" spans="1:7" ht="12.75">
      <c r="A193" s="39" t="str">
        <f ca="1">IF(ISERROR(MATCH(C193,Код_Раздел,0)),"",INDIRECT(ADDRESS(MATCH(C193,Код_Раздел,0)+1,2,,,"Раздел")))</f>
        <v>Социальная политика</v>
      </c>
      <c r="B193" s="52" t="s">
        <v>143</v>
      </c>
      <c r="C193" s="8" t="s">
        <v>520</v>
      </c>
      <c r="D193" s="1"/>
      <c r="E193" s="6"/>
      <c r="F193" s="7">
        <f t="shared" si="25"/>
        <v>49638.6</v>
      </c>
      <c r="G193" s="7">
        <f t="shared" si="25"/>
        <v>49638.6</v>
      </c>
    </row>
    <row r="194" spans="1:7" ht="12.75">
      <c r="A194" s="11" t="s">
        <v>536</v>
      </c>
      <c r="B194" s="52" t="s">
        <v>143</v>
      </c>
      <c r="C194" s="8" t="s">
        <v>520</v>
      </c>
      <c r="D194" s="1" t="s">
        <v>547</v>
      </c>
      <c r="E194" s="6"/>
      <c r="F194" s="7">
        <f t="shared" si="25"/>
        <v>49638.6</v>
      </c>
      <c r="G194" s="7">
        <f t="shared" si="25"/>
        <v>49638.6</v>
      </c>
    </row>
    <row r="195" spans="1:7" ht="12.75">
      <c r="A195" s="39" t="str">
        <f ca="1">IF(ISERROR(MATCH(E195,Код_КВР,0)),"",INDIRECT(ADDRESS(MATCH(E195,Код_КВР,0)+1,2,,,"КВР")))</f>
        <v>Социальное обеспечение и иные выплаты населению</v>
      </c>
      <c r="B195" s="52" t="s">
        <v>143</v>
      </c>
      <c r="C195" s="8" t="s">
        <v>520</v>
      </c>
      <c r="D195" s="1" t="s">
        <v>547</v>
      </c>
      <c r="E195" s="6">
        <v>300</v>
      </c>
      <c r="F195" s="7">
        <f t="shared" si="25"/>
        <v>49638.6</v>
      </c>
      <c r="G195" s="7">
        <f t="shared" si="25"/>
        <v>49638.6</v>
      </c>
    </row>
    <row r="196" spans="1:7" ht="33">
      <c r="A196" s="39" t="str">
        <f ca="1">IF(ISERROR(MATCH(E196,Код_КВР,0)),"",INDIRECT(ADDRESS(MATCH(E196,Код_КВР,0)+1,2,,,"КВР")))</f>
        <v>Социальные выплаты гражданам, кроме публичных нормативных социальных выплат</v>
      </c>
      <c r="B196" s="52" t="s">
        <v>143</v>
      </c>
      <c r="C196" s="8" t="s">
        <v>520</v>
      </c>
      <c r="D196" s="1" t="s">
        <v>547</v>
      </c>
      <c r="E196" s="6">
        <v>320</v>
      </c>
      <c r="F196" s="7">
        <f t="shared" si="25"/>
        <v>49638.6</v>
      </c>
      <c r="G196" s="7">
        <f t="shared" si="25"/>
        <v>49638.6</v>
      </c>
    </row>
    <row r="197" spans="1:7" ht="33">
      <c r="A197" s="39" t="str">
        <f ca="1">IF(ISERROR(MATCH(E197,Код_КВР,0)),"",INDIRECT(ADDRESS(MATCH(E197,Код_КВР,0)+1,2,,,"КВР")))</f>
        <v>Пособия, компенсации и иные социальные выплаты гражданам, кроме публичных нормативных обязательств</v>
      </c>
      <c r="B197" s="52" t="s">
        <v>143</v>
      </c>
      <c r="C197" s="8" t="s">
        <v>520</v>
      </c>
      <c r="D197" s="1" t="s">
        <v>547</v>
      </c>
      <c r="E197" s="6">
        <v>321</v>
      </c>
      <c r="F197" s="7">
        <f>'прил.16'!G710</f>
        <v>49638.6</v>
      </c>
      <c r="G197" s="7">
        <f>'прил.16'!H710</f>
        <v>49638.6</v>
      </c>
    </row>
    <row r="198" spans="1:7" ht="33">
      <c r="A198" s="39" t="str">
        <f ca="1">IF(ISERROR(MATCH(B198,Код_КЦСР,0)),"",INDIRECT(ADDRESS(MATCH(B198,Код_КЦСР,0)+1,2,,,"КЦСР")))</f>
        <v>Муниципальная программа «Культура, традиции и народное творчество в городе Череповце» на 2013-2018 годы</v>
      </c>
      <c r="B198" s="52" t="s">
        <v>182</v>
      </c>
      <c r="C198" s="8"/>
      <c r="D198" s="1"/>
      <c r="E198" s="6"/>
      <c r="F198" s="7">
        <f>F199+F212+F243+F280+F310+F333+F352+F359+F366</f>
        <v>303090.1</v>
      </c>
      <c r="G198" s="7">
        <f>G199+G212+G243+G280+G310+G333+G352+G359+G366</f>
        <v>303482.60000000003</v>
      </c>
    </row>
    <row r="199" spans="1:7" ht="33">
      <c r="A199" s="39" t="str">
        <f ca="1">IF(ISERROR(MATCH(B199,Код_КЦСР,0)),"",INDIRECT(ADDRESS(MATCH(B199,Код_КЦСР,0)+1,2,,,"КЦСР")))</f>
        <v>Сохранение, эффективное использование  и популяризация объектов культурного наследия</v>
      </c>
      <c r="B199" s="52" t="s">
        <v>184</v>
      </c>
      <c r="C199" s="8"/>
      <c r="D199" s="1"/>
      <c r="E199" s="6"/>
      <c r="F199" s="7">
        <f>F200+F206</f>
        <v>540</v>
      </c>
      <c r="G199" s="7">
        <f>G200+G206</f>
        <v>542.1</v>
      </c>
    </row>
    <row r="200" spans="1:7" ht="12.75">
      <c r="A200" s="39" t="str">
        <f ca="1">IF(ISERROR(MATCH(B200,Код_КЦСР,0)),"",INDIRECT(ADDRESS(MATCH(B200,Код_КЦСР,0)+1,2,,,"КЦСР")))</f>
        <v>Сохранение, ремонт и  реставрация объектов культурного наследия</v>
      </c>
      <c r="B200" s="52" t="s">
        <v>186</v>
      </c>
      <c r="C200" s="8"/>
      <c r="D200" s="1"/>
      <c r="E200" s="6"/>
      <c r="F200" s="7">
        <f aca="true" t="shared" si="26" ref="F200:G204">F201</f>
        <v>540</v>
      </c>
      <c r="G200" s="7">
        <f t="shared" si="26"/>
        <v>542.1</v>
      </c>
    </row>
    <row r="201" spans="1:7" ht="12.75">
      <c r="A201" s="39" t="str">
        <f ca="1">IF(ISERROR(MATCH(C201,Код_Раздел,0)),"",INDIRECT(ADDRESS(MATCH(C201,Код_Раздел,0)+1,2,,,"Раздел")))</f>
        <v>Культура, кинематография</v>
      </c>
      <c r="B201" s="52" t="s">
        <v>186</v>
      </c>
      <c r="C201" s="8" t="s">
        <v>553</v>
      </c>
      <c r="D201" s="1"/>
      <c r="E201" s="6"/>
      <c r="F201" s="7">
        <f t="shared" si="26"/>
        <v>540</v>
      </c>
      <c r="G201" s="7">
        <f t="shared" si="26"/>
        <v>542.1</v>
      </c>
    </row>
    <row r="202" spans="1:7" ht="12.75">
      <c r="A202" s="10" t="s">
        <v>516</v>
      </c>
      <c r="B202" s="52" t="s">
        <v>186</v>
      </c>
      <c r="C202" s="8" t="s">
        <v>553</v>
      </c>
      <c r="D202" s="1" t="s">
        <v>544</v>
      </c>
      <c r="E202" s="6"/>
      <c r="F202" s="7">
        <f t="shared" si="26"/>
        <v>540</v>
      </c>
      <c r="G202" s="7">
        <f t="shared" si="26"/>
        <v>542.1</v>
      </c>
    </row>
    <row r="203" spans="1:7" ht="33">
      <c r="A203" s="39" t="str">
        <f ca="1">IF(ISERROR(MATCH(E203,Код_КВР,0)),"",INDIRECT(ADDRESS(MATCH(E203,Код_КВР,0)+1,2,,,"КВР")))</f>
        <v>Предоставление субсидий бюджетным, автономным учреждениям и иным некоммерческим организациям</v>
      </c>
      <c r="B203" s="52" t="s">
        <v>186</v>
      </c>
      <c r="C203" s="8" t="s">
        <v>553</v>
      </c>
      <c r="D203" s="1" t="s">
        <v>544</v>
      </c>
      <c r="E203" s="6">
        <v>600</v>
      </c>
      <c r="F203" s="7">
        <f t="shared" si="26"/>
        <v>540</v>
      </c>
      <c r="G203" s="7">
        <f t="shared" si="26"/>
        <v>542.1</v>
      </c>
    </row>
    <row r="204" spans="1:7" ht="12.75">
      <c r="A204" s="39" t="str">
        <f ca="1">IF(ISERROR(MATCH(E204,Код_КВР,0)),"",INDIRECT(ADDRESS(MATCH(E204,Код_КВР,0)+1,2,,,"КВР")))</f>
        <v>Субсидии бюджетным учреждениям</v>
      </c>
      <c r="B204" s="52" t="s">
        <v>186</v>
      </c>
      <c r="C204" s="8" t="s">
        <v>553</v>
      </c>
      <c r="D204" s="1" t="s">
        <v>544</v>
      </c>
      <c r="E204" s="6">
        <v>610</v>
      </c>
      <c r="F204" s="7">
        <f t="shared" si="26"/>
        <v>540</v>
      </c>
      <c r="G204" s="7">
        <f t="shared" si="26"/>
        <v>542.1</v>
      </c>
    </row>
    <row r="205" spans="1:7" ht="49.5">
      <c r="A205" s="39" t="str">
        <f ca="1">IF(ISERROR(MATCH(E205,Код_КВР,0)),"",INDIRECT(ADDRESS(MATCH(E205,Код_КВР,0)+1,2,,,"КВР")))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5" s="52" t="s">
        <v>186</v>
      </c>
      <c r="C205" s="8" t="s">
        <v>553</v>
      </c>
      <c r="D205" s="1" t="s">
        <v>544</v>
      </c>
      <c r="E205" s="6">
        <v>611</v>
      </c>
      <c r="F205" s="7">
        <f>'прил.16'!G802</f>
        <v>540</v>
      </c>
      <c r="G205" s="7">
        <f>'прил.16'!H802</f>
        <v>542.1</v>
      </c>
    </row>
    <row r="206" spans="1:7" ht="66" hidden="1">
      <c r="A206" s="39" t="str">
        <f ca="1">IF(ISERROR(MATCH(B206,Код_КЦСР,0)),"",INDIRECT(ADDRESS(MATCH(B206,Код_КЦСР,0)+1,2,,,"КЦСР")))</f>
        <v>Ведомственная целевая программа «Отрасль «Культура города Череповца»(2012-2014 годы) (Организация мероприятий по ремонту, реставрации и эффективному использованию  объектов культурного наследия)</v>
      </c>
      <c r="B206" s="52" t="s">
        <v>188</v>
      </c>
      <c r="C206" s="8"/>
      <c r="D206" s="1"/>
      <c r="E206" s="6"/>
      <c r="F206" s="7">
        <f aca="true" t="shared" si="27" ref="F206:G210">F207</f>
        <v>0</v>
      </c>
      <c r="G206" s="7">
        <f t="shared" si="27"/>
        <v>0</v>
      </c>
    </row>
    <row r="207" spans="1:7" ht="12.75" hidden="1">
      <c r="A207" s="39" t="str">
        <f ca="1">IF(ISERROR(MATCH(C207,Код_Раздел,0)),"",INDIRECT(ADDRESS(MATCH(C207,Код_Раздел,0)+1,2,,,"Раздел")))</f>
        <v>Культура, кинематография</v>
      </c>
      <c r="B207" s="52" t="s">
        <v>188</v>
      </c>
      <c r="C207" s="8" t="s">
        <v>553</v>
      </c>
      <c r="D207" s="1"/>
      <c r="E207" s="6"/>
      <c r="F207" s="7">
        <f t="shared" si="27"/>
        <v>0</v>
      </c>
      <c r="G207" s="7">
        <f t="shared" si="27"/>
        <v>0</v>
      </c>
    </row>
    <row r="208" spans="1:7" ht="12.75" hidden="1">
      <c r="A208" s="10" t="s">
        <v>495</v>
      </c>
      <c r="B208" s="52" t="s">
        <v>188</v>
      </c>
      <c r="C208" s="8" t="s">
        <v>553</v>
      </c>
      <c r="D208" s="1" t="s">
        <v>547</v>
      </c>
      <c r="E208" s="6"/>
      <c r="F208" s="7">
        <f t="shared" si="27"/>
        <v>0</v>
      </c>
      <c r="G208" s="7">
        <f t="shared" si="27"/>
        <v>0</v>
      </c>
    </row>
    <row r="209" spans="1:7" ht="33" hidden="1">
      <c r="A209" s="39" t="str">
        <f ca="1">IF(ISERROR(MATCH(E209,Код_КВР,0)),"",INDIRECT(ADDRESS(MATCH(E209,Код_КВР,0)+1,2,,,"КВР")))</f>
        <v>Предоставление субсидий бюджетным, автономным учреждениям и иным некоммерческим организациям</v>
      </c>
      <c r="B209" s="52" t="s">
        <v>188</v>
      </c>
      <c r="C209" s="8" t="s">
        <v>553</v>
      </c>
      <c r="D209" s="1" t="s">
        <v>547</v>
      </c>
      <c r="E209" s="6">
        <v>600</v>
      </c>
      <c r="F209" s="7">
        <f t="shared" si="27"/>
        <v>0</v>
      </c>
      <c r="G209" s="7">
        <f t="shared" si="27"/>
        <v>0</v>
      </c>
    </row>
    <row r="210" spans="1:7" ht="12.75" hidden="1">
      <c r="A210" s="39" t="str">
        <f ca="1">IF(ISERROR(MATCH(E210,Код_КВР,0)),"",INDIRECT(ADDRESS(MATCH(E210,Код_КВР,0)+1,2,,,"КВР")))</f>
        <v>Субсидии бюджетным учреждениям</v>
      </c>
      <c r="B210" s="52" t="s">
        <v>188</v>
      </c>
      <c r="C210" s="8" t="s">
        <v>553</v>
      </c>
      <c r="D210" s="1" t="s">
        <v>547</v>
      </c>
      <c r="E210" s="6">
        <v>610</v>
      </c>
      <c r="F210" s="7">
        <f t="shared" si="27"/>
        <v>0</v>
      </c>
      <c r="G210" s="7">
        <f t="shared" si="27"/>
        <v>0</v>
      </c>
    </row>
    <row r="211" spans="1:7" ht="12.75" hidden="1">
      <c r="A211" s="39" t="str">
        <f ca="1">IF(ISERROR(MATCH(E211,Код_КВР,0)),"",INDIRECT(ADDRESS(MATCH(E211,Код_КВР,0)+1,2,,,"КВР")))</f>
        <v>Субсидии бюджетным учреждениям на иные цели</v>
      </c>
      <c r="B211" s="52" t="s">
        <v>188</v>
      </c>
      <c r="C211" s="8" t="s">
        <v>553</v>
      </c>
      <c r="D211" s="1" t="s">
        <v>547</v>
      </c>
      <c r="E211" s="6">
        <v>612</v>
      </c>
      <c r="F211" s="7">
        <f>'прил.16'!G865</f>
        <v>0</v>
      </c>
      <c r="G211" s="7">
        <f>'прил.16'!H865</f>
        <v>0</v>
      </c>
    </row>
    <row r="212" spans="1:7" ht="12.75">
      <c r="A212" s="39" t="str">
        <f ca="1">IF(ISERROR(MATCH(B212,Код_КЦСР,0)),"",INDIRECT(ADDRESS(MATCH(B212,Код_КЦСР,0)+1,2,,,"КЦСР")))</f>
        <v xml:space="preserve"> Развитие музейного дела</v>
      </c>
      <c r="B212" s="52" t="s">
        <v>190</v>
      </c>
      <c r="C212" s="8"/>
      <c r="D212" s="1"/>
      <c r="E212" s="6"/>
      <c r="F212" s="7">
        <f>F213+F219+F225+F231+F237</f>
        <v>44407.1</v>
      </c>
      <c r="G212" s="7">
        <f>G213+G219+G225+G231+G237</f>
        <v>44453.5</v>
      </c>
    </row>
    <row r="213" spans="1:7" ht="82.5" hidden="1">
      <c r="A213" s="39" t="str">
        <f ca="1">IF(ISERROR(MATCH(B213,Код_КЦСР,0)),"",INDIRECT(ADDRESS(MATCH(B213,Код_КЦСР,0)+1,2,,,"КЦСР")))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13" s="52" t="s">
        <v>192</v>
      </c>
      <c r="C213" s="8"/>
      <c r="D213" s="1"/>
      <c r="E213" s="6"/>
      <c r="F213" s="7">
        <f aca="true" t="shared" si="28" ref="F213:G217">F214</f>
        <v>0</v>
      </c>
      <c r="G213" s="7">
        <f t="shared" si="28"/>
        <v>0</v>
      </c>
    </row>
    <row r="214" spans="1:7" ht="12.75" hidden="1">
      <c r="A214" s="39" t="str">
        <f ca="1">IF(ISERROR(MATCH(C214,Код_Раздел,0)),"",INDIRECT(ADDRESS(MATCH(C214,Код_Раздел,0)+1,2,,,"Раздел")))</f>
        <v>Культура, кинематография</v>
      </c>
      <c r="B214" s="52" t="s">
        <v>192</v>
      </c>
      <c r="C214" s="8" t="s">
        <v>553</v>
      </c>
      <c r="D214" s="1"/>
      <c r="E214" s="6"/>
      <c r="F214" s="7">
        <f t="shared" si="28"/>
        <v>0</v>
      </c>
      <c r="G214" s="7">
        <f t="shared" si="28"/>
        <v>0</v>
      </c>
    </row>
    <row r="215" spans="1:7" ht="12.75" hidden="1">
      <c r="A215" s="10" t="s">
        <v>495</v>
      </c>
      <c r="B215" s="52" t="s">
        <v>192</v>
      </c>
      <c r="C215" s="8" t="s">
        <v>553</v>
      </c>
      <c r="D215" s="1" t="s">
        <v>547</v>
      </c>
      <c r="E215" s="6"/>
      <c r="F215" s="7">
        <f t="shared" si="28"/>
        <v>0</v>
      </c>
      <c r="G215" s="7">
        <f t="shared" si="28"/>
        <v>0</v>
      </c>
    </row>
    <row r="216" spans="1:7" ht="33" hidden="1">
      <c r="A216" s="39" t="str">
        <f ca="1">IF(ISERROR(MATCH(E216,Код_КВР,0)),"",INDIRECT(ADDRESS(MATCH(E216,Код_КВР,0)+1,2,,,"КВР")))</f>
        <v>Предоставление субсидий бюджетным, автономным учреждениям и иным некоммерческим организациям</v>
      </c>
      <c r="B216" s="52" t="s">
        <v>192</v>
      </c>
      <c r="C216" s="8" t="s">
        <v>553</v>
      </c>
      <c r="D216" s="1" t="s">
        <v>547</v>
      </c>
      <c r="E216" s="6">
        <v>600</v>
      </c>
      <c r="F216" s="7">
        <f t="shared" si="28"/>
        <v>0</v>
      </c>
      <c r="G216" s="7">
        <f t="shared" si="28"/>
        <v>0</v>
      </c>
    </row>
    <row r="217" spans="1:7" ht="12.75" hidden="1">
      <c r="A217" s="39" t="str">
        <f ca="1">IF(ISERROR(MATCH(E217,Код_КВР,0)),"",INDIRECT(ADDRESS(MATCH(E217,Код_КВР,0)+1,2,,,"КВР")))</f>
        <v>Субсидии бюджетным учреждениям</v>
      </c>
      <c r="B217" s="52" t="s">
        <v>192</v>
      </c>
      <c r="C217" s="8" t="s">
        <v>553</v>
      </c>
      <c r="D217" s="1" t="s">
        <v>547</v>
      </c>
      <c r="E217" s="6">
        <v>610</v>
      </c>
      <c r="F217" s="7">
        <f t="shared" si="28"/>
        <v>0</v>
      </c>
      <c r="G217" s="7">
        <f t="shared" si="28"/>
        <v>0</v>
      </c>
    </row>
    <row r="218" spans="1:7" ht="12.75" hidden="1">
      <c r="A218" s="39" t="str">
        <f ca="1">IF(ISERROR(MATCH(E218,Код_КВР,0)),"",INDIRECT(ADDRESS(MATCH(E218,Код_КВР,0)+1,2,,,"КВР")))</f>
        <v>Субсидии бюджетным учреждениям на иные цели</v>
      </c>
      <c r="B218" s="52" t="s">
        <v>192</v>
      </c>
      <c r="C218" s="8" t="s">
        <v>553</v>
      </c>
      <c r="D218" s="1" t="s">
        <v>547</v>
      </c>
      <c r="E218" s="6">
        <v>612</v>
      </c>
      <c r="F218" s="7">
        <f>'прил.16'!G870</f>
        <v>0</v>
      </c>
      <c r="G218" s="7">
        <f>'прил.16'!H870</f>
        <v>0</v>
      </c>
    </row>
    <row r="219" spans="1:7" ht="49.5" hidden="1">
      <c r="A219" s="39" t="str">
        <f ca="1">IF(ISERROR(MATCH(B219,Код_КЦСР,0)),"",INDIRECT(ADDRESS(MATCH(B219,Код_КЦСР,0)+1,2,,,"КЦСР")))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19" s="52" t="s">
        <v>194</v>
      </c>
      <c r="C219" s="8"/>
      <c r="D219" s="1"/>
      <c r="E219" s="6"/>
      <c r="F219" s="7">
        <f aca="true" t="shared" si="29" ref="F219:G223">F220</f>
        <v>0</v>
      </c>
      <c r="G219" s="7">
        <f t="shared" si="29"/>
        <v>0</v>
      </c>
    </row>
    <row r="220" spans="1:7" ht="12.75" hidden="1">
      <c r="A220" s="39" t="str">
        <f ca="1">IF(ISERROR(MATCH(C220,Код_Раздел,0)),"",INDIRECT(ADDRESS(MATCH(C220,Код_Раздел,0)+1,2,,,"Раздел")))</f>
        <v>Культура, кинематография</v>
      </c>
      <c r="B220" s="52" t="s">
        <v>194</v>
      </c>
      <c r="C220" s="8" t="s">
        <v>553</v>
      </c>
      <c r="D220" s="1"/>
      <c r="E220" s="6"/>
      <c r="F220" s="7">
        <f t="shared" si="29"/>
        <v>0</v>
      </c>
      <c r="G220" s="7">
        <f t="shared" si="29"/>
        <v>0</v>
      </c>
    </row>
    <row r="221" spans="1:7" ht="12.75" hidden="1">
      <c r="A221" s="10" t="s">
        <v>495</v>
      </c>
      <c r="B221" s="52" t="s">
        <v>194</v>
      </c>
      <c r="C221" s="8" t="s">
        <v>553</v>
      </c>
      <c r="D221" s="1" t="s">
        <v>547</v>
      </c>
      <c r="E221" s="6"/>
      <c r="F221" s="7">
        <f t="shared" si="29"/>
        <v>0</v>
      </c>
      <c r="G221" s="7">
        <f t="shared" si="29"/>
        <v>0</v>
      </c>
    </row>
    <row r="222" spans="1:7" ht="33" hidden="1">
      <c r="A222" s="39" t="str">
        <f ca="1">IF(ISERROR(MATCH(E222,Код_КВР,0)),"",INDIRECT(ADDRESS(MATCH(E222,Код_КВР,0)+1,2,,,"КВР")))</f>
        <v>Предоставление субсидий бюджетным, автономным учреждениям и иным некоммерческим организациям</v>
      </c>
      <c r="B222" s="52" t="s">
        <v>194</v>
      </c>
      <c r="C222" s="8" t="s">
        <v>553</v>
      </c>
      <c r="D222" s="1" t="s">
        <v>547</v>
      </c>
      <c r="E222" s="6">
        <v>600</v>
      </c>
      <c r="F222" s="7">
        <f t="shared" si="29"/>
        <v>0</v>
      </c>
      <c r="G222" s="7">
        <f t="shared" si="29"/>
        <v>0</v>
      </c>
    </row>
    <row r="223" spans="1:7" ht="12.75" hidden="1">
      <c r="A223" s="39" t="str">
        <f ca="1">IF(ISERROR(MATCH(E223,Код_КВР,0)),"",INDIRECT(ADDRESS(MATCH(E223,Код_КВР,0)+1,2,,,"КВР")))</f>
        <v>Субсидии бюджетным учреждениям</v>
      </c>
      <c r="B223" s="52" t="s">
        <v>194</v>
      </c>
      <c r="C223" s="8" t="s">
        <v>553</v>
      </c>
      <c r="D223" s="1" t="s">
        <v>547</v>
      </c>
      <c r="E223" s="6">
        <v>610</v>
      </c>
      <c r="F223" s="7">
        <f t="shared" si="29"/>
        <v>0</v>
      </c>
      <c r="G223" s="7">
        <f t="shared" si="29"/>
        <v>0</v>
      </c>
    </row>
    <row r="224" spans="1:7" ht="12.75" hidden="1">
      <c r="A224" s="39" t="str">
        <f ca="1">IF(ISERROR(MATCH(E224,Код_КВР,0)),"",INDIRECT(ADDRESS(MATCH(E224,Код_КВР,0)+1,2,,,"КВР")))</f>
        <v>Субсидии бюджетным учреждениям на иные цели</v>
      </c>
      <c r="B224" s="52" t="s">
        <v>194</v>
      </c>
      <c r="C224" s="8" t="s">
        <v>553</v>
      </c>
      <c r="D224" s="1" t="s">
        <v>547</v>
      </c>
      <c r="E224" s="6">
        <v>612</v>
      </c>
      <c r="F224" s="7">
        <f>'прил.16'!G874</f>
        <v>0</v>
      </c>
      <c r="G224" s="7">
        <f>'прил.16'!H874</f>
        <v>0</v>
      </c>
    </row>
    <row r="225" spans="1:7" ht="12.75">
      <c r="A225" s="39" t="str">
        <f ca="1">IF(ISERROR(MATCH(B225,Код_КЦСР,0)),"",INDIRECT(ADDRESS(MATCH(B225,Код_КЦСР,0)+1,2,,,"КЦСР")))</f>
        <v xml:space="preserve">Оказание муниципальных услуг </v>
      </c>
      <c r="B225" s="52" t="s">
        <v>196</v>
      </c>
      <c r="C225" s="8"/>
      <c r="D225" s="1"/>
      <c r="E225" s="6"/>
      <c r="F225" s="7">
        <f aca="true" t="shared" si="30" ref="F225:G229">F226</f>
        <v>25104.9</v>
      </c>
      <c r="G225" s="7">
        <f t="shared" si="30"/>
        <v>25131.4</v>
      </c>
    </row>
    <row r="226" spans="1:7" ht="12.75">
      <c r="A226" s="39" t="str">
        <f ca="1">IF(ISERROR(MATCH(C226,Код_Раздел,0)),"",INDIRECT(ADDRESS(MATCH(C226,Код_Раздел,0)+1,2,,,"Раздел")))</f>
        <v>Культура, кинематография</v>
      </c>
      <c r="B226" s="52" t="s">
        <v>196</v>
      </c>
      <c r="C226" s="8" t="s">
        <v>553</v>
      </c>
      <c r="D226" s="1"/>
      <c r="E226" s="6"/>
      <c r="F226" s="7">
        <f t="shared" si="30"/>
        <v>25104.9</v>
      </c>
      <c r="G226" s="7">
        <f t="shared" si="30"/>
        <v>25131.4</v>
      </c>
    </row>
    <row r="227" spans="1:7" ht="12.75">
      <c r="A227" s="10" t="s">
        <v>516</v>
      </c>
      <c r="B227" s="52" t="s">
        <v>196</v>
      </c>
      <c r="C227" s="8" t="s">
        <v>553</v>
      </c>
      <c r="D227" s="1" t="s">
        <v>544</v>
      </c>
      <c r="E227" s="6"/>
      <c r="F227" s="7">
        <f t="shared" si="30"/>
        <v>25104.9</v>
      </c>
      <c r="G227" s="7">
        <f t="shared" si="30"/>
        <v>25131.4</v>
      </c>
    </row>
    <row r="228" spans="1:7" ht="33">
      <c r="A228" s="39" t="str">
        <f ca="1">IF(ISERROR(MATCH(E228,Код_КВР,0)),"",INDIRECT(ADDRESS(MATCH(E228,Код_КВР,0)+1,2,,,"КВР")))</f>
        <v>Предоставление субсидий бюджетным, автономным учреждениям и иным некоммерческим организациям</v>
      </c>
      <c r="B228" s="52" t="s">
        <v>196</v>
      </c>
      <c r="C228" s="8" t="s">
        <v>553</v>
      </c>
      <c r="D228" s="1" t="s">
        <v>544</v>
      </c>
      <c r="E228" s="6">
        <v>600</v>
      </c>
      <c r="F228" s="7">
        <f t="shared" si="30"/>
        <v>25104.9</v>
      </c>
      <c r="G228" s="7">
        <f t="shared" si="30"/>
        <v>25131.4</v>
      </c>
    </row>
    <row r="229" spans="1:7" ht="12.75">
      <c r="A229" s="39" t="str">
        <f ca="1">IF(ISERROR(MATCH(E229,Код_КВР,0)),"",INDIRECT(ADDRESS(MATCH(E229,Код_КВР,0)+1,2,,,"КВР")))</f>
        <v>Субсидии бюджетным учреждениям</v>
      </c>
      <c r="B229" s="52" t="s">
        <v>196</v>
      </c>
      <c r="C229" s="8" t="s">
        <v>553</v>
      </c>
      <c r="D229" s="1" t="s">
        <v>544</v>
      </c>
      <c r="E229" s="6">
        <v>610</v>
      </c>
      <c r="F229" s="7">
        <f t="shared" si="30"/>
        <v>25104.9</v>
      </c>
      <c r="G229" s="7">
        <f t="shared" si="30"/>
        <v>25131.4</v>
      </c>
    </row>
    <row r="230" spans="1:7" ht="49.5">
      <c r="A230" s="39" t="str">
        <f ca="1">IF(ISERROR(MATCH(E230,Код_КВР,0)),"",INDIRECT(ADDRESS(MATCH(E230,Код_КВР,0)+1,2,,,"КВР")))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0" s="52" t="s">
        <v>196</v>
      </c>
      <c r="C230" s="8" t="s">
        <v>553</v>
      </c>
      <c r="D230" s="1" t="s">
        <v>544</v>
      </c>
      <c r="E230" s="6">
        <v>611</v>
      </c>
      <c r="F230" s="7">
        <f>'прил.16'!G807</f>
        <v>25104.9</v>
      </c>
      <c r="G230" s="7">
        <f>'прил.16'!H807</f>
        <v>25131.4</v>
      </c>
    </row>
    <row r="231" spans="1:7" ht="33">
      <c r="A231" s="39" t="str">
        <f ca="1">IF(ISERROR(MATCH(B231,Код_КЦСР,0)),"",INDIRECT(ADDRESS(MATCH(B231,Код_КЦСР,0)+1,2,,,"КЦСР")))</f>
        <v xml:space="preserve">Хранение, изучение и обеспечение сохранности музейных предметов </v>
      </c>
      <c r="B231" s="52" t="s">
        <v>198</v>
      </c>
      <c r="C231" s="8"/>
      <c r="D231" s="1"/>
      <c r="E231" s="6"/>
      <c r="F231" s="7">
        <f aca="true" t="shared" si="31" ref="F231:G235">F232</f>
        <v>15511.3</v>
      </c>
      <c r="G231" s="7">
        <f t="shared" si="31"/>
        <v>15517.9</v>
      </c>
    </row>
    <row r="232" spans="1:7" ht="12.75">
      <c r="A232" s="39" t="str">
        <f ca="1">IF(ISERROR(MATCH(C232,Код_Раздел,0)),"",INDIRECT(ADDRESS(MATCH(C232,Код_Раздел,0)+1,2,,,"Раздел")))</f>
        <v>Культура, кинематография</v>
      </c>
      <c r="B232" s="52" t="s">
        <v>198</v>
      </c>
      <c r="C232" s="8" t="s">
        <v>553</v>
      </c>
      <c r="D232" s="1"/>
      <c r="E232" s="6"/>
      <c r="F232" s="7">
        <f t="shared" si="31"/>
        <v>15511.3</v>
      </c>
      <c r="G232" s="7">
        <f t="shared" si="31"/>
        <v>15517.9</v>
      </c>
    </row>
    <row r="233" spans="1:7" ht="12.75">
      <c r="A233" s="10" t="s">
        <v>516</v>
      </c>
      <c r="B233" s="52" t="s">
        <v>198</v>
      </c>
      <c r="C233" s="8" t="s">
        <v>553</v>
      </c>
      <c r="D233" s="1" t="s">
        <v>544</v>
      </c>
      <c r="E233" s="6"/>
      <c r="F233" s="7">
        <f t="shared" si="31"/>
        <v>15511.3</v>
      </c>
      <c r="G233" s="7">
        <f t="shared" si="31"/>
        <v>15517.9</v>
      </c>
    </row>
    <row r="234" spans="1:7" ht="33">
      <c r="A234" s="39" t="str">
        <f ca="1">IF(ISERROR(MATCH(E234,Код_КВР,0)),"",INDIRECT(ADDRESS(MATCH(E234,Код_КВР,0)+1,2,,,"КВР")))</f>
        <v>Предоставление субсидий бюджетным, автономным учреждениям и иным некоммерческим организациям</v>
      </c>
      <c r="B234" s="52" t="s">
        <v>198</v>
      </c>
      <c r="C234" s="8" t="s">
        <v>553</v>
      </c>
      <c r="D234" s="1" t="s">
        <v>544</v>
      </c>
      <c r="E234" s="6">
        <v>600</v>
      </c>
      <c r="F234" s="7">
        <f t="shared" si="31"/>
        <v>15511.3</v>
      </c>
      <c r="G234" s="7">
        <f t="shared" si="31"/>
        <v>15517.9</v>
      </c>
    </row>
    <row r="235" spans="1:7" ht="12.75">
      <c r="A235" s="39" t="str">
        <f ca="1">IF(ISERROR(MATCH(E235,Код_КВР,0)),"",INDIRECT(ADDRESS(MATCH(E235,Код_КВР,0)+1,2,,,"КВР")))</f>
        <v>Субсидии бюджетным учреждениям</v>
      </c>
      <c r="B235" s="52" t="s">
        <v>198</v>
      </c>
      <c r="C235" s="8" t="s">
        <v>553</v>
      </c>
      <c r="D235" s="1" t="s">
        <v>544</v>
      </c>
      <c r="E235" s="6">
        <v>610</v>
      </c>
      <c r="F235" s="7">
        <f t="shared" si="31"/>
        <v>15511.3</v>
      </c>
      <c r="G235" s="7">
        <f t="shared" si="31"/>
        <v>15517.9</v>
      </c>
    </row>
    <row r="236" spans="1:7" ht="49.5">
      <c r="A236" s="39" t="str">
        <f ca="1">IF(ISERROR(MATCH(E236,Код_КВР,0)),"",INDIRECT(ADDRESS(MATCH(E236,Код_КВР,0)+1,2,,,"КВР")))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6" s="52" t="s">
        <v>198</v>
      </c>
      <c r="C236" s="8" t="s">
        <v>553</v>
      </c>
      <c r="D236" s="1" t="s">
        <v>544</v>
      </c>
      <c r="E236" s="6">
        <v>611</v>
      </c>
      <c r="F236" s="7">
        <f>'прил.16'!G811</f>
        <v>15511.3</v>
      </c>
      <c r="G236" s="7">
        <f>'прил.16'!H811</f>
        <v>15517.9</v>
      </c>
    </row>
    <row r="237" spans="1:7" ht="12.75">
      <c r="A237" s="39" t="str">
        <f ca="1">IF(ISERROR(MATCH(B237,Код_КЦСР,0)),"",INDIRECT(ADDRESS(MATCH(B237,Код_КЦСР,0)+1,2,,,"КЦСР")))</f>
        <v>Формирование и учет музейного фонда</v>
      </c>
      <c r="B237" s="52" t="s">
        <v>200</v>
      </c>
      <c r="C237" s="8"/>
      <c r="D237" s="1"/>
      <c r="E237" s="6"/>
      <c r="F237" s="7">
        <f aca="true" t="shared" si="32" ref="F237:G241">F238</f>
        <v>3790.9</v>
      </c>
      <c r="G237" s="7">
        <f t="shared" si="32"/>
        <v>3804.2</v>
      </c>
    </row>
    <row r="238" spans="1:7" ht="12.75">
      <c r="A238" s="39" t="str">
        <f ca="1">IF(ISERROR(MATCH(C238,Код_Раздел,0)),"",INDIRECT(ADDRESS(MATCH(C238,Код_Раздел,0)+1,2,,,"Раздел")))</f>
        <v>Культура, кинематография</v>
      </c>
      <c r="B238" s="52" t="s">
        <v>200</v>
      </c>
      <c r="C238" s="8" t="s">
        <v>553</v>
      </c>
      <c r="D238" s="1"/>
      <c r="E238" s="6"/>
      <c r="F238" s="7">
        <f t="shared" si="32"/>
        <v>3790.9</v>
      </c>
      <c r="G238" s="7">
        <f t="shared" si="32"/>
        <v>3804.2</v>
      </c>
    </row>
    <row r="239" spans="1:7" ht="12.75">
      <c r="A239" s="10" t="s">
        <v>516</v>
      </c>
      <c r="B239" s="52" t="s">
        <v>200</v>
      </c>
      <c r="C239" s="8" t="s">
        <v>553</v>
      </c>
      <c r="D239" s="1" t="s">
        <v>544</v>
      </c>
      <c r="E239" s="6"/>
      <c r="F239" s="7">
        <f t="shared" si="32"/>
        <v>3790.9</v>
      </c>
      <c r="G239" s="7">
        <f t="shared" si="32"/>
        <v>3804.2</v>
      </c>
    </row>
    <row r="240" spans="1:7" ht="33">
      <c r="A240" s="39" t="str">
        <f ca="1">IF(ISERROR(MATCH(E240,Код_КВР,0)),"",INDIRECT(ADDRESS(MATCH(E240,Код_КВР,0)+1,2,,,"КВР")))</f>
        <v>Предоставление субсидий бюджетным, автономным учреждениям и иным некоммерческим организациям</v>
      </c>
      <c r="B240" s="52" t="s">
        <v>200</v>
      </c>
      <c r="C240" s="8" t="s">
        <v>553</v>
      </c>
      <c r="D240" s="1" t="s">
        <v>544</v>
      </c>
      <c r="E240" s="6">
        <v>600</v>
      </c>
      <c r="F240" s="7">
        <f t="shared" si="32"/>
        <v>3790.9</v>
      </c>
      <c r="G240" s="7">
        <f t="shared" si="32"/>
        <v>3804.2</v>
      </c>
    </row>
    <row r="241" spans="1:7" ht="12.75">
      <c r="A241" s="39" t="str">
        <f ca="1">IF(ISERROR(MATCH(E241,Код_КВР,0)),"",INDIRECT(ADDRESS(MATCH(E241,Код_КВР,0)+1,2,,,"КВР")))</f>
        <v>Субсидии бюджетным учреждениям</v>
      </c>
      <c r="B241" s="52" t="s">
        <v>200</v>
      </c>
      <c r="C241" s="8" t="s">
        <v>553</v>
      </c>
      <c r="D241" s="1" t="s">
        <v>544</v>
      </c>
      <c r="E241" s="6">
        <v>610</v>
      </c>
      <c r="F241" s="7">
        <f t="shared" si="32"/>
        <v>3790.9</v>
      </c>
      <c r="G241" s="7">
        <f t="shared" si="32"/>
        <v>3804.2</v>
      </c>
    </row>
    <row r="242" spans="1:7" ht="49.5">
      <c r="A242" s="39" t="str">
        <f ca="1">IF(ISERROR(MATCH(E242,Код_КВР,0)),"",INDIRECT(ADDRESS(MATCH(E242,Код_КВР,0)+1,2,,,"КВР")))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2" s="52" t="s">
        <v>200</v>
      </c>
      <c r="C242" s="8" t="s">
        <v>553</v>
      </c>
      <c r="D242" s="1" t="s">
        <v>544</v>
      </c>
      <c r="E242" s="6">
        <v>611</v>
      </c>
      <c r="F242" s="7">
        <f>'прил.16'!G815</f>
        <v>3790.9</v>
      </c>
      <c r="G242" s="7">
        <f>'прил.16'!H815</f>
        <v>3804.2</v>
      </c>
    </row>
    <row r="243" spans="1:7" ht="12.75">
      <c r="A243" s="39" t="str">
        <f ca="1">IF(ISERROR(MATCH(B243,Код_КЦСР,0)),"",INDIRECT(ADDRESS(MATCH(B243,Код_КЦСР,0)+1,2,,,"КЦСР")))</f>
        <v xml:space="preserve"> Развитие библиотечного дела</v>
      </c>
      <c r="B243" s="52" t="s">
        <v>202</v>
      </c>
      <c r="C243" s="8"/>
      <c r="D243" s="1"/>
      <c r="E243" s="6"/>
      <c r="F243" s="7">
        <f>F244+F250+F256+F262+F268+F274</f>
        <v>38203.3</v>
      </c>
      <c r="G243" s="7">
        <f>G244+G250+G256+G262+G268+G274</f>
        <v>38314.100000000006</v>
      </c>
    </row>
    <row r="244" spans="1:7" ht="49.5" hidden="1">
      <c r="A244" s="39" t="str">
        <f ca="1">IF(ISERROR(MATCH(B244,Код_КЦСР,0)),"",INDIRECT(ADDRESS(MATCH(B244,Код_КЦСР,0)+1,2,,,"КЦСР")))</f>
        <v>Ведомственная целевая программа «Отрасль «Культура города Череповца» (2012-2014 годы)  (Комплектование библиотечных фондов)</v>
      </c>
      <c r="B244" s="52" t="s">
        <v>204</v>
      </c>
      <c r="C244" s="8"/>
      <c r="D244" s="1"/>
      <c r="E244" s="6"/>
      <c r="F244" s="7">
        <f aca="true" t="shared" si="33" ref="F244:G248">F245</f>
        <v>0</v>
      </c>
      <c r="G244" s="7">
        <f t="shared" si="33"/>
        <v>0</v>
      </c>
    </row>
    <row r="245" spans="1:7" ht="12.75" hidden="1">
      <c r="A245" s="39" t="str">
        <f ca="1">IF(ISERROR(MATCH(C245,Код_Раздел,0)),"",INDIRECT(ADDRESS(MATCH(C245,Код_Раздел,0)+1,2,,,"Раздел")))</f>
        <v>Культура, кинематография</v>
      </c>
      <c r="B245" s="52" t="s">
        <v>204</v>
      </c>
      <c r="C245" s="8" t="s">
        <v>553</v>
      </c>
      <c r="D245" s="1"/>
      <c r="E245" s="6"/>
      <c r="F245" s="7">
        <f t="shared" si="33"/>
        <v>0</v>
      </c>
      <c r="G245" s="7">
        <f t="shared" si="33"/>
        <v>0</v>
      </c>
    </row>
    <row r="246" spans="1:7" ht="12.75" hidden="1">
      <c r="A246" s="10" t="s">
        <v>495</v>
      </c>
      <c r="B246" s="52" t="s">
        <v>204</v>
      </c>
      <c r="C246" s="8" t="s">
        <v>553</v>
      </c>
      <c r="D246" s="1" t="s">
        <v>547</v>
      </c>
      <c r="E246" s="6"/>
      <c r="F246" s="7">
        <f t="shared" si="33"/>
        <v>0</v>
      </c>
      <c r="G246" s="7">
        <f t="shared" si="33"/>
        <v>0</v>
      </c>
    </row>
    <row r="247" spans="1:7" ht="33" hidden="1">
      <c r="A247" s="39" t="str">
        <f ca="1">IF(ISERROR(MATCH(E247,Код_КВР,0)),"",INDIRECT(ADDRESS(MATCH(E247,Код_КВР,0)+1,2,,,"КВР")))</f>
        <v>Предоставление субсидий бюджетным, автономным учреждениям и иным некоммерческим организациям</v>
      </c>
      <c r="B247" s="52" t="s">
        <v>204</v>
      </c>
      <c r="C247" s="8" t="s">
        <v>553</v>
      </c>
      <c r="D247" s="1" t="s">
        <v>547</v>
      </c>
      <c r="E247" s="6">
        <v>600</v>
      </c>
      <c r="F247" s="7">
        <f t="shared" si="33"/>
        <v>0</v>
      </c>
      <c r="G247" s="7">
        <f t="shared" si="33"/>
        <v>0</v>
      </c>
    </row>
    <row r="248" spans="1:7" ht="12.75" hidden="1">
      <c r="A248" s="39" t="str">
        <f ca="1">IF(ISERROR(MATCH(E248,Код_КВР,0)),"",INDIRECT(ADDRESS(MATCH(E248,Код_КВР,0)+1,2,,,"КВР")))</f>
        <v>Субсидии бюджетным учреждениям</v>
      </c>
      <c r="B248" s="52" t="s">
        <v>204</v>
      </c>
      <c r="C248" s="8" t="s">
        <v>553</v>
      </c>
      <c r="D248" s="1" t="s">
        <v>547</v>
      </c>
      <c r="E248" s="6">
        <v>610</v>
      </c>
      <c r="F248" s="7">
        <f t="shared" si="33"/>
        <v>0</v>
      </c>
      <c r="G248" s="7">
        <f t="shared" si="33"/>
        <v>0</v>
      </c>
    </row>
    <row r="249" spans="1:7" ht="12.75" hidden="1">
      <c r="A249" s="39" t="str">
        <f ca="1">IF(ISERROR(MATCH(E249,Код_КВР,0)),"",INDIRECT(ADDRESS(MATCH(E249,Код_КВР,0)+1,2,,,"КВР")))</f>
        <v>Субсидии бюджетным учреждениям на иные цели</v>
      </c>
      <c r="B249" s="52" t="s">
        <v>204</v>
      </c>
      <c r="C249" s="8" t="s">
        <v>553</v>
      </c>
      <c r="D249" s="1" t="s">
        <v>547</v>
      </c>
      <c r="E249" s="6">
        <v>612</v>
      </c>
      <c r="F249" s="7">
        <f>'прил.16'!G879</f>
        <v>0</v>
      </c>
      <c r="G249" s="7">
        <f>'прил.16'!H879</f>
        <v>0</v>
      </c>
    </row>
    <row r="250" spans="1:7" ht="66" hidden="1">
      <c r="A250" s="39" t="str">
        <f ca="1">IF(ISERROR(MATCH(B250,Код_КЦСР,0)),"",INDIRECT(ADDRESS(MATCH(B250,Код_КЦСР,0)+1,2,,,"КЦСР")))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250" s="52" t="s">
        <v>206</v>
      </c>
      <c r="C250" s="8"/>
      <c r="D250" s="1"/>
      <c r="E250" s="6"/>
      <c r="F250" s="7">
        <f aca="true" t="shared" si="34" ref="F250:G254">F251</f>
        <v>0</v>
      </c>
      <c r="G250" s="7">
        <f t="shared" si="34"/>
        <v>0</v>
      </c>
    </row>
    <row r="251" spans="1:7" ht="12.75" hidden="1">
      <c r="A251" s="39" t="str">
        <f ca="1">IF(ISERROR(MATCH(C251,Код_Раздел,0)),"",INDIRECT(ADDRESS(MATCH(C251,Код_Раздел,0)+1,2,,,"Раздел")))</f>
        <v>Культура, кинематография</v>
      </c>
      <c r="B251" s="52" t="s">
        <v>206</v>
      </c>
      <c r="C251" s="8" t="s">
        <v>553</v>
      </c>
      <c r="D251" s="1"/>
      <c r="E251" s="6"/>
      <c r="F251" s="7">
        <f t="shared" si="34"/>
        <v>0</v>
      </c>
      <c r="G251" s="7">
        <f t="shared" si="34"/>
        <v>0</v>
      </c>
    </row>
    <row r="252" spans="1:7" ht="12.75" hidden="1">
      <c r="A252" s="10" t="s">
        <v>495</v>
      </c>
      <c r="B252" s="52" t="s">
        <v>206</v>
      </c>
      <c r="C252" s="8" t="s">
        <v>553</v>
      </c>
      <c r="D252" s="1" t="s">
        <v>547</v>
      </c>
      <c r="E252" s="6"/>
      <c r="F252" s="7">
        <f t="shared" si="34"/>
        <v>0</v>
      </c>
      <c r="G252" s="7">
        <f t="shared" si="34"/>
        <v>0</v>
      </c>
    </row>
    <row r="253" spans="1:7" ht="33" hidden="1">
      <c r="A253" s="39" t="str">
        <f ca="1">IF(ISERROR(MATCH(E253,Код_КВР,0)),"",INDIRECT(ADDRESS(MATCH(E253,Код_КВР,0)+1,2,,,"КВР")))</f>
        <v>Предоставление субсидий бюджетным, автономным учреждениям и иным некоммерческим организациям</v>
      </c>
      <c r="B253" s="52" t="s">
        <v>206</v>
      </c>
      <c r="C253" s="8" t="s">
        <v>553</v>
      </c>
      <c r="D253" s="1" t="s">
        <v>547</v>
      </c>
      <c r="E253" s="6">
        <v>600</v>
      </c>
      <c r="F253" s="7">
        <f t="shared" si="34"/>
        <v>0</v>
      </c>
      <c r="G253" s="7">
        <f t="shared" si="34"/>
        <v>0</v>
      </c>
    </row>
    <row r="254" spans="1:7" ht="12.75" hidden="1">
      <c r="A254" s="39" t="str">
        <f ca="1">IF(ISERROR(MATCH(E254,Код_КВР,0)),"",INDIRECT(ADDRESS(MATCH(E254,Код_КВР,0)+1,2,,,"КВР")))</f>
        <v>Субсидии бюджетным учреждениям</v>
      </c>
      <c r="B254" s="52" t="s">
        <v>206</v>
      </c>
      <c r="C254" s="8" t="s">
        <v>553</v>
      </c>
      <c r="D254" s="1" t="s">
        <v>547</v>
      </c>
      <c r="E254" s="6">
        <v>610</v>
      </c>
      <c r="F254" s="7">
        <f t="shared" si="34"/>
        <v>0</v>
      </c>
      <c r="G254" s="7">
        <f t="shared" si="34"/>
        <v>0</v>
      </c>
    </row>
    <row r="255" spans="1:7" ht="12.75" hidden="1">
      <c r="A255" s="39" t="str">
        <f ca="1">IF(ISERROR(MATCH(E255,Код_КВР,0)),"",INDIRECT(ADDRESS(MATCH(E255,Код_КВР,0)+1,2,,,"КВР")))</f>
        <v>Субсидии бюджетным учреждениям на иные цели</v>
      </c>
      <c r="B255" s="52" t="s">
        <v>206</v>
      </c>
      <c r="C255" s="8" t="s">
        <v>553</v>
      </c>
      <c r="D255" s="1" t="s">
        <v>547</v>
      </c>
      <c r="E255" s="6">
        <v>612</v>
      </c>
      <c r="F255" s="7">
        <f>'прил.16'!G883</f>
        <v>0</v>
      </c>
      <c r="G255" s="7">
        <f>'прил.16'!H883</f>
        <v>0</v>
      </c>
    </row>
    <row r="256" spans="1:7" ht="12.75">
      <c r="A256" s="39" t="str">
        <f ca="1">IF(ISERROR(MATCH(B256,Код_КЦСР,0)),"",INDIRECT(ADDRESS(MATCH(B256,Код_КЦСР,0)+1,2,,,"КЦСР")))</f>
        <v>Оказание муниципальных услуг</v>
      </c>
      <c r="B256" s="52" t="s">
        <v>208</v>
      </c>
      <c r="C256" s="8"/>
      <c r="D256" s="1"/>
      <c r="E256" s="6"/>
      <c r="F256" s="7">
        <f aca="true" t="shared" si="35" ref="F256:G260">F257</f>
        <v>24474.9</v>
      </c>
      <c r="G256" s="7">
        <f t="shared" si="35"/>
        <v>24555.5</v>
      </c>
    </row>
    <row r="257" spans="1:7" ht="12.75">
      <c r="A257" s="39" t="str">
        <f ca="1">IF(ISERROR(MATCH(C257,Код_Раздел,0)),"",INDIRECT(ADDRESS(MATCH(C257,Код_Раздел,0)+1,2,,,"Раздел")))</f>
        <v>Культура, кинематография</v>
      </c>
      <c r="B257" s="52" t="s">
        <v>208</v>
      </c>
      <c r="C257" s="8" t="s">
        <v>553</v>
      </c>
      <c r="D257" s="1"/>
      <c r="E257" s="6"/>
      <c r="F257" s="7">
        <f t="shared" si="35"/>
        <v>24474.9</v>
      </c>
      <c r="G257" s="7">
        <f t="shared" si="35"/>
        <v>24555.5</v>
      </c>
    </row>
    <row r="258" spans="1:7" ht="12.75">
      <c r="A258" s="10" t="s">
        <v>516</v>
      </c>
      <c r="B258" s="52" t="s">
        <v>208</v>
      </c>
      <c r="C258" s="8" t="s">
        <v>553</v>
      </c>
      <c r="D258" s="1" t="s">
        <v>544</v>
      </c>
      <c r="E258" s="6"/>
      <c r="F258" s="7">
        <f t="shared" si="35"/>
        <v>24474.9</v>
      </c>
      <c r="G258" s="7">
        <f t="shared" si="35"/>
        <v>24555.5</v>
      </c>
    </row>
    <row r="259" spans="1:7" ht="33">
      <c r="A259" s="39" t="str">
        <f ca="1">IF(ISERROR(MATCH(E259,Код_КВР,0)),"",INDIRECT(ADDRESS(MATCH(E259,Код_КВР,0)+1,2,,,"КВР")))</f>
        <v>Предоставление субсидий бюджетным, автономным учреждениям и иным некоммерческим организациям</v>
      </c>
      <c r="B259" s="52" t="s">
        <v>208</v>
      </c>
      <c r="C259" s="8" t="s">
        <v>553</v>
      </c>
      <c r="D259" s="1" t="s">
        <v>544</v>
      </c>
      <c r="E259" s="6">
        <v>600</v>
      </c>
      <c r="F259" s="7">
        <f t="shared" si="35"/>
        <v>24474.9</v>
      </c>
      <c r="G259" s="7">
        <f t="shared" si="35"/>
        <v>24555.5</v>
      </c>
    </row>
    <row r="260" spans="1:7" ht="12.75">
      <c r="A260" s="39" t="str">
        <f ca="1">IF(ISERROR(MATCH(E260,Код_КВР,0)),"",INDIRECT(ADDRESS(MATCH(E260,Код_КВР,0)+1,2,,,"КВР")))</f>
        <v>Субсидии бюджетным учреждениям</v>
      </c>
      <c r="B260" s="52" t="s">
        <v>208</v>
      </c>
      <c r="C260" s="8" t="s">
        <v>553</v>
      </c>
      <c r="D260" s="1" t="s">
        <v>544</v>
      </c>
      <c r="E260" s="6">
        <v>610</v>
      </c>
      <c r="F260" s="7">
        <f t="shared" si="35"/>
        <v>24474.9</v>
      </c>
      <c r="G260" s="7">
        <f t="shared" si="35"/>
        <v>24555.5</v>
      </c>
    </row>
    <row r="261" spans="1:7" ht="49.5">
      <c r="A261" s="39" t="str">
        <f ca="1">IF(ISERROR(MATCH(E261,Код_КВР,0)),"",INDIRECT(ADDRESS(MATCH(E261,Код_КВР,0)+1,2,,,"КВР")))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1" s="52" t="s">
        <v>208</v>
      </c>
      <c r="C261" s="8" t="s">
        <v>553</v>
      </c>
      <c r="D261" s="1" t="s">
        <v>544</v>
      </c>
      <c r="E261" s="6">
        <v>611</v>
      </c>
      <c r="F261" s="7">
        <f>'прил.16'!G820</f>
        <v>24474.9</v>
      </c>
      <c r="G261" s="7">
        <f>'прил.16'!H820</f>
        <v>24555.5</v>
      </c>
    </row>
    <row r="262" spans="1:7" ht="12.75">
      <c r="A262" s="39" t="str">
        <f ca="1">IF(ISERROR(MATCH(B262,Код_КЦСР,0)),"",INDIRECT(ADDRESS(MATCH(B262,Код_КЦСР,0)+1,2,,,"КЦСР")))</f>
        <v>Формирование и учет фондов библиотеки</v>
      </c>
      <c r="B262" s="52" t="s">
        <v>210</v>
      </c>
      <c r="C262" s="8"/>
      <c r="D262" s="1"/>
      <c r="E262" s="6"/>
      <c r="F262" s="7">
        <f aca="true" t="shared" si="36" ref="F262:G266">F263</f>
        <v>5819.2</v>
      </c>
      <c r="G262" s="7">
        <f t="shared" si="36"/>
        <v>5832.5</v>
      </c>
    </row>
    <row r="263" spans="1:7" ht="12.75">
      <c r="A263" s="39" t="str">
        <f ca="1">IF(ISERROR(MATCH(C263,Код_Раздел,0)),"",INDIRECT(ADDRESS(MATCH(C263,Код_Раздел,0)+1,2,,,"Раздел")))</f>
        <v>Культура, кинематография</v>
      </c>
      <c r="B263" s="52" t="s">
        <v>210</v>
      </c>
      <c r="C263" s="8" t="s">
        <v>553</v>
      </c>
      <c r="D263" s="1"/>
      <c r="E263" s="6"/>
      <c r="F263" s="7">
        <f t="shared" si="36"/>
        <v>5819.2</v>
      </c>
      <c r="G263" s="7">
        <f t="shared" si="36"/>
        <v>5832.5</v>
      </c>
    </row>
    <row r="264" spans="1:7" ht="12.75">
      <c r="A264" s="10" t="s">
        <v>516</v>
      </c>
      <c r="B264" s="52" t="s">
        <v>210</v>
      </c>
      <c r="C264" s="8" t="s">
        <v>553</v>
      </c>
      <c r="D264" s="1" t="s">
        <v>544</v>
      </c>
      <c r="E264" s="6"/>
      <c r="F264" s="7">
        <f t="shared" si="36"/>
        <v>5819.2</v>
      </c>
      <c r="G264" s="7">
        <f t="shared" si="36"/>
        <v>5832.5</v>
      </c>
    </row>
    <row r="265" spans="1:7" ht="33">
      <c r="A265" s="39" t="str">
        <f ca="1">IF(ISERROR(MATCH(E265,Код_КВР,0)),"",INDIRECT(ADDRESS(MATCH(E265,Код_КВР,0)+1,2,,,"КВР")))</f>
        <v>Предоставление субсидий бюджетным, автономным учреждениям и иным некоммерческим организациям</v>
      </c>
      <c r="B265" s="52" t="s">
        <v>210</v>
      </c>
      <c r="C265" s="8" t="s">
        <v>553</v>
      </c>
      <c r="D265" s="1" t="s">
        <v>544</v>
      </c>
      <c r="E265" s="6">
        <v>600</v>
      </c>
      <c r="F265" s="7">
        <f t="shared" si="36"/>
        <v>5819.2</v>
      </c>
      <c r="G265" s="7">
        <f t="shared" si="36"/>
        <v>5832.5</v>
      </c>
    </row>
    <row r="266" spans="1:7" ht="12.75">
      <c r="A266" s="39" t="str">
        <f ca="1">IF(ISERROR(MATCH(E266,Код_КВР,0)),"",INDIRECT(ADDRESS(MATCH(E266,Код_КВР,0)+1,2,,,"КВР")))</f>
        <v>Субсидии бюджетным учреждениям</v>
      </c>
      <c r="B266" s="52" t="s">
        <v>210</v>
      </c>
      <c r="C266" s="8" t="s">
        <v>553</v>
      </c>
      <c r="D266" s="1" t="s">
        <v>544</v>
      </c>
      <c r="E266" s="6">
        <v>610</v>
      </c>
      <c r="F266" s="7">
        <f t="shared" si="36"/>
        <v>5819.2</v>
      </c>
      <c r="G266" s="7">
        <f t="shared" si="36"/>
        <v>5832.5</v>
      </c>
    </row>
    <row r="267" spans="1:7" ht="49.5">
      <c r="A267" s="39" t="str">
        <f ca="1">IF(ISERROR(MATCH(E267,Код_КВР,0)),"",INDIRECT(ADDRESS(MATCH(E267,Код_КВР,0)+1,2,,,"КВР")))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7" s="52" t="s">
        <v>210</v>
      </c>
      <c r="C267" s="8" t="s">
        <v>553</v>
      </c>
      <c r="D267" s="1" t="s">
        <v>544</v>
      </c>
      <c r="E267" s="6">
        <v>611</v>
      </c>
      <c r="F267" s="7">
        <f>'прил.16'!G824</f>
        <v>5819.2</v>
      </c>
      <c r="G267" s="7">
        <f>'прил.16'!H824</f>
        <v>5832.5</v>
      </c>
    </row>
    <row r="268" spans="1:7" ht="33">
      <c r="A268" s="39" t="str">
        <f ca="1">IF(ISERROR(MATCH(B268,Код_КЦСР,0)),"",INDIRECT(ADDRESS(MATCH(B268,Код_КЦСР,0)+1,2,,,"КЦСР")))</f>
        <v>Обеспечение физической сохранности  и безопасности фонда библиотеки</v>
      </c>
      <c r="B268" s="52" t="s">
        <v>212</v>
      </c>
      <c r="C268" s="8"/>
      <c r="D268" s="1"/>
      <c r="E268" s="6"/>
      <c r="F268" s="7">
        <f aca="true" t="shared" si="37" ref="F268:G272">F269</f>
        <v>2982.8</v>
      </c>
      <c r="G268" s="7">
        <f t="shared" si="37"/>
        <v>2990.3</v>
      </c>
    </row>
    <row r="269" spans="1:7" ht="12.75">
      <c r="A269" s="39" t="str">
        <f ca="1">IF(ISERROR(MATCH(C269,Код_Раздел,0)),"",INDIRECT(ADDRESS(MATCH(C269,Код_Раздел,0)+1,2,,,"Раздел")))</f>
        <v>Культура, кинематография</v>
      </c>
      <c r="B269" s="52" t="s">
        <v>212</v>
      </c>
      <c r="C269" s="8" t="s">
        <v>553</v>
      </c>
      <c r="D269" s="1"/>
      <c r="E269" s="6"/>
      <c r="F269" s="7">
        <f t="shared" si="37"/>
        <v>2982.8</v>
      </c>
      <c r="G269" s="7">
        <f t="shared" si="37"/>
        <v>2990.3</v>
      </c>
    </row>
    <row r="270" spans="1:7" ht="12.75">
      <c r="A270" s="10" t="s">
        <v>516</v>
      </c>
      <c r="B270" s="52" t="s">
        <v>212</v>
      </c>
      <c r="C270" s="8" t="s">
        <v>553</v>
      </c>
      <c r="D270" s="1" t="s">
        <v>544</v>
      </c>
      <c r="E270" s="6"/>
      <c r="F270" s="7">
        <f t="shared" si="37"/>
        <v>2982.8</v>
      </c>
      <c r="G270" s="7">
        <f t="shared" si="37"/>
        <v>2990.3</v>
      </c>
    </row>
    <row r="271" spans="1:7" ht="33">
      <c r="A271" s="39" t="str">
        <f ca="1">IF(ISERROR(MATCH(E271,Код_КВР,0)),"",INDIRECT(ADDRESS(MATCH(E271,Код_КВР,0)+1,2,,,"КВР")))</f>
        <v>Предоставление субсидий бюджетным, автономным учреждениям и иным некоммерческим организациям</v>
      </c>
      <c r="B271" s="52" t="s">
        <v>212</v>
      </c>
      <c r="C271" s="8" t="s">
        <v>553</v>
      </c>
      <c r="D271" s="1" t="s">
        <v>544</v>
      </c>
      <c r="E271" s="6">
        <v>600</v>
      </c>
      <c r="F271" s="7">
        <f t="shared" si="37"/>
        <v>2982.8</v>
      </c>
      <c r="G271" s="7">
        <f t="shared" si="37"/>
        <v>2990.3</v>
      </c>
    </row>
    <row r="272" spans="1:7" ht="12.75">
      <c r="A272" s="39" t="str">
        <f ca="1">IF(ISERROR(MATCH(E272,Код_КВР,0)),"",INDIRECT(ADDRESS(MATCH(E272,Код_КВР,0)+1,2,,,"КВР")))</f>
        <v>Субсидии бюджетным учреждениям</v>
      </c>
      <c r="B272" s="52" t="s">
        <v>212</v>
      </c>
      <c r="C272" s="8" t="s">
        <v>553</v>
      </c>
      <c r="D272" s="1" t="s">
        <v>544</v>
      </c>
      <c r="E272" s="6">
        <v>610</v>
      </c>
      <c r="F272" s="7">
        <f t="shared" si="37"/>
        <v>2982.8</v>
      </c>
      <c r="G272" s="7">
        <f t="shared" si="37"/>
        <v>2990.3</v>
      </c>
    </row>
    <row r="273" spans="1:7" ht="49.5">
      <c r="A273" s="39" t="str">
        <f ca="1">IF(ISERROR(MATCH(E273,Код_КВР,0)),"",INDIRECT(ADDRESS(MATCH(E273,Код_КВР,0)+1,2,,,"КВР")))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3" s="52" t="s">
        <v>212</v>
      </c>
      <c r="C273" s="8" t="s">
        <v>553</v>
      </c>
      <c r="D273" s="1" t="s">
        <v>544</v>
      </c>
      <c r="E273" s="6">
        <v>611</v>
      </c>
      <c r="F273" s="7">
        <f>'прил.16'!G828</f>
        <v>2982.8</v>
      </c>
      <c r="G273" s="7">
        <f>'прил.16'!H828</f>
        <v>2990.3</v>
      </c>
    </row>
    <row r="274" spans="1:7" ht="33">
      <c r="A274" s="39" t="str">
        <f ca="1">IF(ISERROR(MATCH(B274,Код_КЦСР,0)),"",INDIRECT(ADDRESS(MATCH(B274,Код_КЦСР,0)+1,2,,,"КЦСР")))</f>
        <v>Библиографическая обработка документов и организация  каталогов</v>
      </c>
      <c r="B274" s="52" t="s">
        <v>214</v>
      </c>
      <c r="C274" s="8"/>
      <c r="D274" s="1"/>
      <c r="E274" s="6"/>
      <c r="F274" s="7">
        <f aca="true" t="shared" si="38" ref="F274:G278">F275</f>
        <v>4926.4</v>
      </c>
      <c r="G274" s="7">
        <f t="shared" si="38"/>
        <v>4935.8</v>
      </c>
    </row>
    <row r="275" spans="1:7" ht="12.75">
      <c r="A275" s="39" t="str">
        <f ca="1">IF(ISERROR(MATCH(C275,Код_Раздел,0)),"",INDIRECT(ADDRESS(MATCH(C275,Код_Раздел,0)+1,2,,,"Раздел")))</f>
        <v>Культура, кинематография</v>
      </c>
      <c r="B275" s="52" t="s">
        <v>214</v>
      </c>
      <c r="C275" s="8" t="s">
        <v>553</v>
      </c>
      <c r="D275" s="1"/>
      <c r="E275" s="6"/>
      <c r="F275" s="7">
        <f t="shared" si="38"/>
        <v>4926.4</v>
      </c>
      <c r="G275" s="7">
        <f t="shared" si="38"/>
        <v>4935.8</v>
      </c>
    </row>
    <row r="276" spans="1:7" ht="12.75">
      <c r="A276" s="10" t="s">
        <v>516</v>
      </c>
      <c r="B276" s="52" t="s">
        <v>214</v>
      </c>
      <c r="C276" s="8" t="s">
        <v>553</v>
      </c>
      <c r="D276" s="1" t="s">
        <v>544</v>
      </c>
      <c r="E276" s="6"/>
      <c r="F276" s="7">
        <f t="shared" si="38"/>
        <v>4926.4</v>
      </c>
      <c r="G276" s="7">
        <f t="shared" si="38"/>
        <v>4935.8</v>
      </c>
    </row>
    <row r="277" spans="1:7" ht="33">
      <c r="A277" s="39" t="str">
        <f ca="1">IF(ISERROR(MATCH(E277,Код_КВР,0)),"",INDIRECT(ADDRESS(MATCH(E277,Код_КВР,0)+1,2,,,"КВР")))</f>
        <v>Предоставление субсидий бюджетным, автономным учреждениям и иным некоммерческим организациям</v>
      </c>
      <c r="B277" s="52" t="s">
        <v>214</v>
      </c>
      <c r="C277" s="8" t="s">
        <v>553</v>
      </c>
      <c r="D277" s="1" t="s">
        <v>544</v>
      </c>
      <c r="E277" s="6">
        <v>600</v>
      </c>
      <c r="F277" s="7">
        <f t="shared" si="38"/>
        <v>4926.4</v>
      </c>
      <c r="G277" s="7">
        <f t="shared" si="38"/>
        <v>4935.8</v>
      </c>
    </row>
    <row r="278" spans="1:7" ht="12.75">
      <c r="A278" s="39" t="str">
        <f ca="1">IF(ISERROR(MATCH(E278,Код_КВР,0)),"",INDIRECT(ADDRESS(MATCH(E278,Код_КВР,0)+1,2,,,"КВР")))</f>
        <v>Субсидии бюджетным учреждениям</v>
      </c>
      <c r="B278" s="52" t="s">
        <v>214</v>
      </c>
      <c r="C278" s="8" t="s">
        <v>553</v>
      </c>
      <c r="D278" s="1" t="s">
        <v>544</v>
      </c>
      <c r="E278" s="6">
        <v>610</v>
      </c>
      <c r="F278" s="7">
        <f t="shared" si="38"/>
        <v>4926.4</v>
      </c>
      <c r="G278" s="7">
        <f t="shared" si="38"/>
        <v>4935.8</v>
      </c>
    </row>
    <row r="279" spans="1:7" ht="49.5">
      <c r="A279" s="39" t="str">
        <f ca="1">IF(ISERROR(MATCH(E279,Код_КВР,0)),"",INDIRECT(ADDRESS(MATCH(E279,Код_КВР,0)+1,2,,,"КВР")))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9" s="52" t="s">
        <v>214</v>
      </c>
      <c r="C279" s="8" t="s">
        <v>553</v>
      </c>
      <c r="D279" s="1" t="s">
        <v>544</v>
      </c>
      <c r="E279" s="6">
        <v>611</v>
      </c>
      <c r="F279" s="7">
        <f>'прил.16'!G832</f>
        <v>4926.4</v>
      </c>
      <c r="G279" s="7">
        <f>'прил.16'!H832</f>
        <v>4935.8</v>
      </c>
    </row>
    <row r="280" spans="1:7" ht="12.75">
      <c r="A280" s="39" t="str">
        <f ca="1">IF(ISERROR(MATCH(B280,Код_КЦСР,0)),"",INDIRECT(ADDRESS(MATCH(B280,Код_КЦСР,0)+1,2,,,"КЦСР")))</f>
        <v>Совершенствование культурно-досуговой деятельности</v>
      </c>
      <c r="B280" s="52" t="s">
        <v>216</v>
      </c>
      <c r="C280" s="8"/>
      <c r="D280" s="1"/>
      <c r="E280" s="6"/>
      <c r="F280" s="7">
        <f>F281+F287+F298+F304</f>
        <v>40484.9</v>
      </c>
      <c r="G280" s="7">
        <f>G281+G287+G298+G304</f>
        <v>40376.799999999996</v>
      </c>
    </row>
    <row r="281" spans="1:7" ht="66" hidden="1">
      <c r="A281" s="39" t="str">
        <f ca="1">IF(ISERROR(MATCH(B281,Код_КЦСР,0)),"",INDIRECT(ADDRESS(MATCH(B281,Код_КЦСР,0)+1,2,,,"КЦСР")))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281" s="52" t="s">
        <v>218</v>
      </c>
      <c r="C281" s="8"/>
      <c r="D281" s="1"/>
      <c r="E281" s="6"/>
      <c r="F281" s="7">
        <f aca="true" t="shared" si="39" ref="F281:G285">F282</f>
        <v>0</v>
      </c>
      <c r="G281" s="7">
        <f t="shared" si="39"/>
        <v>0</v>
      </c>
    </row>
    <row r="282" spans="1:7" ht="12.75" hidden="1">
      <c r="A282" s="39" t="str">
        <f ca="1">IF(ISERROR(MATCH(C282,Код_Раздел,0)),"",INDIRECT(ADDRESS(MATCH(C282,Код_Раздел,0)+1,2,,,"Раздел")))</f>
        <v>Культура, кинематография</v>
      </c>
      <c r="B282" s="52" t="s">
        <v>218</v>
      </c>
      <c r="C282" s="8" t="s">
        <v>553</v>
      </c>
      <c r="D282" s="1"/>
      <c r="E282" s="6"/>
      <c r="F282" s="7">
        <f t="shared" si="39"/>
        <v>0</v>
      </c>
      <c r="G282" s="7">
        <f t="shared" si="39"/>
        <v>0</v>
      </c>
    </row>
    <row r="283" spans="1:7" ht="12.75" hidden="1">
      <c r="A283" s="10" t="s">
        <v>495</v>
      </c>
      <c r="B283" s="52" t="s">
        <v>218</v>
      </c>
      <c r="C283" s="8" t="s">
        <v>553</v>
      </c>
      <c r="D283" s="1" t="s">
        <v>547</v>
      </c>
      <c r="E283" s="6"/>
      <c r="F283" s="7">
        <f t="shared" si="39"/>
        <v>0</v>
      </c>
      <c r="G283" s="7">
        <f t="shared" si="39"/>
        <v>0</v>
      </c>
    </row>
    <row r="284" spans="1:7" ht="33" hidden="1">
      <c r="A284" s="39" t="str">
        <f ca="1">IF(ISERROR(MATCH(E284,Код_КВР,0)),"",INDIRECT(ADDRESS(MATCH(E284,Код_КВР,0)+1,2,,,"КВР")))</f>
        <v>Предоставление субсидий бюджетным, автономным учреждениям и иным некоммерческим организациям</v>
      </c>
      <c r="B284" s="52" t="s">
        <v>218</v>
      </c>
      <c r="C284" s="8" t="s">
        <v>553</v>
      </c>
      <c r="D284" s="1" t="s">
        <v>547</v>
      </c>
      <c r="E284" s="6">
        <v>600</v>
      </c>
      <c r="F284" s="7">
        <f t="shared" si="39"/>
        <v>0</v>
      </c>
      <c r="G284" s="7">
        <f t="shared" si="39"/>
        <v>0</v>
      </c>
    </row>
    <row r="285" spans="1:7" ht="12.75" hidden="1">
      <c r="A285" s="39" t="str">
        <f ca="1">IF(ISERROR(MATCH(E285,Код_КВР,0)),"",INDIRECT(ADDRESS(MATCH(E285,Код_КВР,0)+1,2,,,"КВР")))</f>
        <v>Субсидии бюджетным учреждениям</v>
      </c>
      <c r="B285" s="52" t="s">
        <v>218</v>
      </c>
      <c r="C285" s="8" t="s">
        <v>553</v>
      </c>
      <c r="D285" s="1" t="s">
        <v>547</v>
      </c>
      <c r="E285" s="6">
        <v>610</v>
      </c>
      <c r="F285" s="7">
        <f t="shared" si="39"/>
        <v>0</v>
      </c>
      <c r="G285" s="7">
        <f t="shared" si="39"/>
        <v>0</v>
      </c>
    </row>
    <row r="286" spans="1:7" ht="12.75" hidden="1">
      <c r="A286" s="39" t="str">
        <f ca="1">IF(ISERROR(MATCH(E286,Код_КВР,0)),"",INDIRECT(ADDRESS(MATCH(E286,Код_КВР,0)+1,2,,,"КВР")))</f>
        <v>Субсидии бюджетным учреждениям на иные цели</v>
      </c>
      <c r="B286" s="52" t="s">
        <v>218</v>
      </c>
      <c r="C286" s="8" t="s">
        <v>553</v>
      </c>
      <c r="D286" s="1" t="s">
        <v>547</v>
      </c>
      <c r="E286" s="6">
        <v>612</v>
      </c>
      <c r="F286" s="7">
        <f>'прил.16'!G888</f>
        <v>0</v>
      </c>
      <c r="G286" s="7">
        <f>'прил.16'!H888</f>
        <v>0</v>
      </c>
    </row>
    <row r="287" spans="1:7" ht="82.5" hidden="1">
      <c r="A287" s="39" t="str">
        <f ca="1">IF(ISERROR(MATCH(B287,Код_КЦСР,0)),"",INDIRECT(ADDRESS(MATCH(B287,Код_КЦСР,0)+1,2,,,"КЦСР")))</f>
        <v>Ведомственная целевая программа «Отрасль «Культура города Череповца» (2012-2014годы)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287" s="52" t="s">
        <v>222</v>
      </c>
      <c r="C287" s="8"/>
      <c r="D287" s="1"/>
      <c r="E287" s="6"/>
      <c r="F287" s="7">
        <f>F288+F293</f>
        <v>0</v>
      </c>
      <c r="G287" s="7">
        <f>G288+G293</f>
        <v>0</v>
      </c>
    </row>
    <row r="288" spans="1:7" ht="12.75" hidden="1">
      <c r="A288" s="39" t="str">
        <f ca="1">IF(ISERROR(MATCH(C288,Код_Раздел,0)),"",INDIRECT(ADDRESS(MATCH(C288,Код_Раздел,0)+1,2,,,"Раздел")))</f>
        <v>Образование</v>
      </c>
      <c r="B288" s="52" t="s">
        <v>222</v>
      </c>
      <c r="C288" s="8" t="s">
        <v>527</v>
      </c>
      <c r="D288" s="1"/>
      <c r="E288" s="6"/>
      <c r="F288" s="7">
        <f aca="true" t="shared" si="40" ref="F288:G291">F289</f>
        <v>0</v>
      </c>
      <c r="G288" s="7">
        <f t="shared" si="40"/>
        <v>0</v>
      </c>
    </row>
    <row r="289" spans="1:7" ht="12.75" hidden="1">
      <c r="A289" s="10" t="s">
        <v>580</v>
      </c>
      <c r="B289" s="52" t="s">
        <v>222</v>
      </c>
      <c r="C289" s="8" t="s">
        <v>527</v>
      </c>
      <c r="D289" s="1" t="s">
        <v>550</v>
      </c>
      <c r="E289" s="6"/>
      <c r="F289" s="7">
        <f t="shared" si="40"/>
        <v>0</v>
      </c>
      <c r="G289" s="7">
        <f t="shared" si="40"/>
        <v>0</v>
      </c>
    </row>
    <row r="290" spans="1:7" ht="33" hidden="1">
      <c r="A290" s="39" t="str">
        <f ca="1">IF(ISERROR(MATCH(E290,Код_КВР,0)),"",INDIRECT(ADDRESS(MATCH(E290,Код_КВР,0)+1,2,,,"КВР")))</f>
        <v>Предоставление субсидий бюджетным, автономным учреждениям и иным некоммерческим организациям</v>
      </c>
      <c r="B290" s="52" t="s">
        <v>222</v>
      </c>
      <c r="C290" s="8" t="s">
        <v>527</v>
      </c>
      <c r="D290" s="1" t="s">
        <v>550</v>
      </c>
      <c r="E290" s="6">
        <v>600</v>
      </c>
      <c r="F290" s="7">
        <f t="shared" si="40"/>
        <v>0</v>
      </c>
      <c r="G290" s="7">
        <f t="shared" si="40"/>
        <v>0</v>
      </c>
    </row>
    <row r="291" spans="1:7" ht="12.75" hidden="1">
      <c r="A291" s="39" t="str">
        <f ca="1">IF(ISERROR(MATCH(E291,Код_КВР,0)),"",INDIRECT(ADDRESS(MATCH(E291,Код_КВР,0)+1,2,,,"КВР")))</f>
        <v>Субсидии бюджетным учреждениям</v>
      </c>
      <c r="B291" s="52" t="s">
        <v>222</v>
      </c>
      <c r="C291" s="8" t="s">
        <v>527</v>
      </c>
      <c r="D291" s="1" t="s">
        <v>550</v>
      </c>
      <c r="E291" s="6">
        <v>610</v>
      </c>
      <c r="F291" s="7">
        <f t="shared" si="40"/>
        <v>0</v>
      </c>
      <c r="G291" s="7">
        <f t="shared" si="40"/>
        <v>0</v>
      </c>
    </row>
    <row r="292" spans="1:7" ht="12.75" hidden="1">
      <c r="A292" s="39" t="str">
        <f ca="1">IF(ISERROR(MATCH(E292,Код_КВР,0)),"",INDIRECT(ADDRESS(MATCH(E292,Код_КВР,0)+1,2,,,"КВР")))</f>
        <v>Субсидии бюджетным учреждениям на иные цели</v>
      </c>
      <c r="B292" s="52" t="s">
        <v>222</v>
      </c>
      <c r="C292" s="8" t="s">
        <v>527</v>
      </c>
      <c r="D292" s="1" t="s">
        <v>550</v>
      </c>
      <c r="E292" s="6">
        <v>612</v>
      </c>
      <c r="F292" s="7">
        <f>'прил.16'!G784</f>
        <v>0</v>
      </c>
      <c r="G292" s="7">
        <f>'прил.16'!H784</f>
        <v>0</v>
      </c>
    </row>
    <row r="293" spans="1:7" ht="12.75" hidden="1">
      <c r="A293" s="39" t="str">
        <f ca="1">IF(ISERROR(MATCH(C293,Код_Раздел,0)),"",INDIRECT(ADDRESS(MATCH(C293,Код_Раздел,0)+1,2,,,"Раздел")))</f>
        <v>Культура, кинематография</v>
      </c>
      <c r="B293" s="52" t="s">
        <v>222</v>
      </c>
      <c r="C293" s="8" t="s">
        <v>553</v>
      </c>
      <c r="D293" s="1"/>
      <c r="E293" s="6"/>
      <c r="F293" s="7">
        <f aca="true" t="shared" si="41" ref="F293:G296">F294</f>
        <v>0</v>
      </c>
      <c r="G293" s="7">
        <f t="shared" si="41"/>
        <v>0</v>
      </c>
    </row>
    <row r="294" spans="1:7" ht="12.75" hidden="1">
      <c r="A294" s="10" t="s">
        <v>495</v>
      </c>
      <c r="B294" s="52" t="s">
        <v>222</v>
      </c>
      <c r="C294" s="8" t="s">
        <v>553</v>
      </c>
      <c r="D294" s="1" t="s">
        <v>547</v>
      </c>
      <c r="E294" s="6"/>
      <c r="F294" s="7">
        <f t="shared" si="41"/>
        <v>0</v>
      </c>
      <c r="G294" s="7">
        <f t="shared" si="41"/>
        <v>0</v>
      </c>
    </row>
    <row r="295" spans="1:7" ht="33" hidden="1">
      <c r="A295" s="39" t="str">
        <f ca="1">IF(ISERROR(MATCH(E295,Код_КВР,0)),"",INDIRECT(ADDRESS(MATCH(E295,Код_КВР,0)+1,2,,,"КВР")))</f>
        <v>Предоставление субсидий бюджетным, автономным учреждениям и иным некоммерческим организациям</v>
      </c>
      <c r="B295" s="52" t="s">
        <v>222</v>
      </c>
      <c r="C295" s="8" t="s">
        <v>553</v>
      </c>
      <c r="D295" s="1" t="s">
        <v>547</v>
      </c>
      <c r="E295" s="6">
        <v>600</v>
      </c>
      <c r="F295" s="7">
        <f t="shared" si="41"/>
        <v>0</v>
      </c>
      <c r="G295" s="7">
        <f t="shared" si="41"/>
        <v>0</v>
      </c>
    </row>
    <row r="296" spans="1:7" ht="12.75" hidden="1">
      <c r="A296" s="39" t="str">
        <f ca="1">IF(ISERROR(MATCH(E296,Код_КВР,0)),"",INDIRECT(ADDRESS(MATCH(E296,Код_КВР,0)+1,2,,,"КВР")))</f>
        <v>Субсидии бюджетным учреждениям</v>
      </c>
      <c r="B296" s="52" t="s">
        <v>222</v>
      </c>
      <c r="C296" s="8" t="s">
        <v>553</v>
      </c>
      <c r="D296" s="1" t="s">
        <v>547</v>
      </c>
      <c r="E296" s="6">
        <v>610</v>
      </c>
      <c r="F296" s="7">
        <f t="shared" si="41"/>
        <v>0</v>
      </c>
      <c r="G296" s="7">
        <f t="shared" si="41"/>
        <v>0</v>
      </c>
    </row>
    <row r="297" spans="1:7" ht="12.75" hidden="1">
      <c r="A297" s="39" t="str">
        <f ca="1">IF(ISERROR(MATCH(E297,Код_КВР,0)),"",INDIRECT(ADDRESS(MATCH(E297,Код_КВР,0)+1,2,,,"КВР")))</f>
        <v>Субсидии бюджетным учреждениям на иные цели</v>
      </c>
      <c r="B297" s="52" t="s">
        <v>222</v>
      </c>
      <c r="C297" s="8" t="s">
        <v>553</v>
      </c>
      <c r="D297" s="1" t="s">
        <v>547</v>
      </c>
      <c r="E297" s="6">
        <v>612</v>
      </c>
      <c r="F297" s="7">
        <f>'прил.16'!G892</f>
        <v>0</v>
      </c>
      <c r="G297" s="7">
        <f>'прил.16'!H892</f>
        <v>0</v>
      </c>
    </row>
    <row r="298" spans="1:7" ht="12.75">
      <c r="A298" s="39" t="str">
        <f ca="1">IF(ISERROR(MATCH(B298,Код_КЦСР,0)),"",INDIRECT(ADDRESS(MATCH(B298,Код_КЦСР,0)+1,2,,,"КЦСР")))</f>
        <v>Оказание муниципальных услуг</v>
      </c>
      <c r="B298" s="52" t="s">
        <v>224</v>
      </c>
      <c r="C298" s="8"/>
      <c r="D298" s="1"/>
      <c r="E298" s="6"/>
      <c r="F298" s="7">
        <f aca="true" t="shared" si="42" ref="F298:G302">F299</f>
        <v>37338.8</v>
      </c>
      <c r="G298" s="7">
        <f t="shared" si="42"/>
        <v>37219.2</v>
      </c>
    </row>
    <row r="299" spans="1:7" ht="12.75">
      <c r="A299" s="39" t="str">
        <f ca="1">IF(ISERROR(MATCH(C299,Код_Раздел,0)),"",INDIRECT(ADDRESS(MATCH(C299,Код_Раздел,0)+1,2,,,"Раздел")))</f>
        <v>Культура, кинематография</v>
      </c>
      <c r="B299" s="52" t="s">
        <v>224</v>
      </c>
      <c r="C299" s="8" t="s">
        <v>553</v>
      </c>
      <c r="D299" s="1"/>
      <c r="E299" s="6"/>
      <c r="F299" s="7">
        <f t="shared" si="42"/>
        <v>37338.8</v>
      </c>
      <c r="G299" s="7">
        <f t="shared" si="42"/>
        <v>37219.2</v>
      </c>
    </row>
    <row r="300" spans="1:7" ht="12.75">
      <c r="A300" s="10" t="s">
        <v>516</v>
      </c>
      <c r="B300" s="52" t="s">
        <v>224</v>
      </c>
      <c r="C300" s="8" t="s">
        <v>553</v>
      </c>
      <c r="D300" s="1" t="s">
        <v>544</v>
      </c>
      <c r="E300" s="6"/>
      <c r="F300" s="7">
        <f t="shared" si="42"/>
        <v>37338.8</v>
      </c>
      <c r="G300" s="7">
        <f t="shared" si="42"/>
        <v>37219.2</v>
      </c>
    </row>
    <row r="301" spans="1:7" ht="33">
      <c r="A301" s="39" t="str">
        <f ca="1">IF(ISERROR(MATCH(E301,Код_КВР,0)),"",INDIRECT(ADDRESS(MATCH(E301,Код_КВР,0)+1,2,,,"КВР")))</f>
        <v>Предоставление субсидий бюджетным, автономным учреждениям и иным некоммерческим организациям</v>
      </c>
      <c r="B301" s="52" t="s">
        <v>224</v>
      </c>
      <c r="C301" s="8" t="s">
        <v>553</v>
      </c>
      <c r="D301" s="1" t="s">
        <v>544</v>
      </c>
      <c r="E301" s="6">
        <v>600</v>
      </c>
      <c r="F301" s="7">
        <f t="shared" si="42"/>
        <v>37338.8</v>
      </c>
      <c r="G301" s="7">
        <f t="shared" si="42"/>
        <v>37219.2</v>
      </c>
    </row>
    <row r="302" spans="1:7" ht="12.75">
      <c r="A302" s="39" t="str">
        <f ca="1">IF(ISERROR(MATCH(E302,Код_КВР,0)),"",INDIRECT(ADDRESS(MATCH(E302,Код_КВР,0)+1,2,,,"КВР")))</f>
        <v>Субсидии бюджетным учреждениям</v>
      </c>
      <c r="B302" s="52" t="s">
        <v>224</v>
      </c>
      <c r="C302" s="8" t="s">
        <v>553</v>
      </c>
      <c r="D302" s="1" t="s">
        <v>544</v>
      </c>
      <c r="E302" s="6">
        <v>610</v>
      </c>
      <c r="F302" s="7">
        <f t="shared" si="42"/>
        <v>37338.8</v>
      </c>
      <c r="G302" s="7">
        <f t="shared" si="42"/>
        <v>37219.2</v>
      </c>
    </row>
    <row r="303" spans="1:7" ht="49.5">
      <c r="A303" s="39" t="str">
        <f ca="1">IF(ISERROR(MATCH(E303,Код_КВР,0)),"",INDIRECT(ADDRESS(MATCH(E303,Код_КВР,0)+1,2,,,"КВР")))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3" s="52" t="s">
        <v>224</v>
      </c>
      <c r="C303" s="8" t="s">
        <v>553</v>
      </c>
      <c r="D303" s="1" t="s">
        <v>544</v>
      </c>
      <c r="E303" s="6">
        <v>611</v>
      </c>
      <c r="F303" s="7">
        <f>'прил.16'!G837</f>
        <v>37338.8</v>
      </c>
      <c r="G303" s="7">
        <f>'прил.16'!H837</f>
        <v>37219.2</v>
      </c>
    </row>
    <row r="304" spans="1:7" ht="33">
      <c r="A304" s="39" t="str">
        <f ca="1">IF(ISERROR(MATCH(B304,Код_КЦСР,0)),"",INDIRECT(ADDRESS(MATCH(B304,Код_КЦСР,0)+1,2,,,"КЦСР")))</f>
        <v>Сохранение нематериального культурного наследия народов традиционной народной культуры</v>
      </c>
      <c r="B304" s="52" t="s">
        <v>225</v>
      </c>
      <c r="C304" s="8"/>
      <c r="D304" s="1"/>
      <c r="E304" s="6"/>
      <c r="F304" s="7">
        <f aca="true" t="shared" si="43" ref="F304:G308">F305</f>
        <v>3146.1</v>
      </c>
      <c r="G304" s="7">
        <f t="shared" si="43"/>
        <v>3157.6</v>
      </c>
    </row>
    <row r="305" spans="1:7" ht="12.75">
      <c r="A305" s="39" t="str">
        <f ca="1">IF(ISERROR(MATCH(C305,Код_Раздел,0)),"",INDIRECT(ADDRESS(MATCH(C305,Код_Раздел,0)+1,2,,,"Раздел")))</f>
        <v>Культура, кинематография</v>
      </c>
      <c r="B305" s="52" t="s">
        <v>225</v>
      </c>
      <c r="C305" s="8" t="s">
        <v>553</v>
      </c>
      <c r="D305" s="1"/>
      <c r="E305" s="6"/>
      <c r="F305" s="7">
        <f t="shared" si="43"/>
        <v>3146.1</v>
      </c>
      <c r="G305" s="7">
        <f t="shared" si="43"/>
        <v>3157.6</v>
      </c>
    </row>
    <row r="306" spans="1:7" ht="12.75">
      <c r="A306" s="10" t="s">
        <v>516</v>
      </c>
      <c r="B306" s="52" t="s">
        <v>225</v>
      </c>
      <c r="C306" s="8" t="s">
        <v>553</v>
      </c>
      <c r="D306" s="1" t="s">
        <v>544</v>
      </c>
      <c r="E306" s="6"/>
      <c r="F306" s="7">
        <f t="shared" si="43"/>
        <v>3146.1</v>
      </c>
      <c r="G306" s="7">
        <f t="shared" si="43"/>
        <v>3157.6</v>
      </c>
    </row>
    <row r="307" spans="1:7" ht="33">
      <c r="A307" s="39" t="str">
        <f ca="1">IF(ISERROR(MATCH(E307,Код_КВР,0)),"",INDIRECT(ADDRESS(MATCH(E307,Код_КВР,0)+1,2,,,"КВР")))</f>
        <v>Предоставление субсидий бюджетным, автономным учреждениям и иным некоммерческим организациям</v>
      </c>
      <c r="B307" s="52" t="s">
        <v>225</v>
      </c>
      <c r="C307" s="8" t="s">
        <v>553</v>
      </c>
      <c r="D307" s="1" t="s">
        <v>544</v>
      </c>
      <c r="E307" s="6">
        <v>600</v>
      </c>
      <c r="F307" s="7">
        <f t="shared" si="43"/>
        <v>3146.1</v>
      </c>
      <c r="G307" s="7">
        <f t="shared" si="43"/>
        <v>3157.6</v>
      </c>
    </row>
    <row r="308" spans="1:7" ht="12.75">
      <c r="A308" s="39" t="str">
        <f ca="1">IF(ISERROR(MATCH(E308,Код_КВР,0)),"",INDIRECT(ADDRESS(MATCH(E308,Код_КВР,0)+1,2,,,"КВР")))</f>
        <v>Субсидии бюджетным учреждениям</v>
      </c>
      <c r="B308" s="52" t="s">
        <v>225</v>
      </c>
      <c r="C308" s="8" t="s">
        <v>553</v>
      </c>
      <c r="D308" s="1" t="s">
        <v>544</v>
      </c>
      <c r="E308" s="6">
        <v>610</v>
      </c>
      <c r="F308" s="7">
        <f t="shared" si="43"/>
        <v>3146.1</v>
      </c>
      <c r="G308" s="7">
        <f t="shared" si="43"/>
        <v>3157.6</v>
      </c>
    </row>
    <row r="309" spans="1:7" ht="49.5">
      <c r="A309" s="39" t="str">
        <f ca="1">IF(ISERROR(MATCH(E309,Код_КВР,0)),"",INDIRECT(ADDRESS(MATCH(E309,Код_КВР,0)+1,2,,,"КВР")))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9" s="52" t="s">
        <v>225</v>
      </c>
      <c r="C309" s="8" t="s">
        <v>553</v>
      </c>
      <c r="D309" s="1" t="s">
        <v>544</v>
      </c>
      <c r="E309" s="6">
        <v>611</v>
      </c>
      <c r="F309" s="7">
        <f>'прил.16'!G841</f>
        <v>3146.1</v>
      </c>
      <c r="G309" s="7">
        <f>'прил.16'!H841</f>
        <v>3157.6</v>
      </c>
    </row>
    <row r="310" spans="1:7" ht="12.75">
      <c r="A310" s="39" t="str">
        <f ca="1">IF(ISERROR(MATCH(B310,Код_КЦСР,0)),"",INDIRECT(ADDRESS(MATCH(B310,Код_КЦСР,0)+1,2,,,"КЦСР")))</f>
        <v>Развитие исполнительских искусств</v>
      </c>
      <c r="B310" s="52" t="s">
        <v>227</v>
      </c>
      <c r="C310" s="8"/>
      <c r="D310" s="1"/>
      <c r="E310" s="6"/>
      <c r="F310" s="7">
        <f>F311+F317+F325</f>
        <v>100796.40000000001</v>
      </c>
      <c r="G310" s="7">
        <f>G311+G317+G325</f>
        <v>101049.90000000001</v>
      </c>
    </row>
    <row r="311" spans="1:7" ht="66" customHeight="1" hidden="1">
      <c r="A311" s="39" t="str">
        <f ca="1">IF(ISERROR(MATCH(B311,Код_КЦСР,0)),"",INDIRECT(ADDRESS(MATCH(B311,Код_КЦСР,0)+1,2,,,"КЦСР")))</f>
        <v>Ведомственная целевая программа «Отрасль «Культура города Череповца» (2012-2014годы) (Работа над созданием новых спектаклей, концертов, концертных программ, цирковых номеров (программ) и иных зрелищных программ)</v>
      </c>
      <c r="B311" s="52" t="s">
        <v>229</v>
      </c>
      <c r="C311" s="8"/>
      <c r="D311" s="1"/>
      <c r="E311" s="6"/>
      <c r="F311" s="7">
        <f aca="true" t="shared" si="44" ref="F311:G315">F312</f>
        <v>0</v>
      </c>
      <c r="G311" s="7">
        <f t="shared" si="44"/>
        <v>0</v>
      </c>
    </row>
    <row r="312" spans="1:7" ht="16.5" customHeight="1" hidden="1">
      <c r="A312" s="39" t="str">
        <f ca="1">IF(ISERROR(MATCH(C312,Код_Раздел,0)),"",INDIRECT(ADDRESS(MATCH(C312,Код_Раздел,0)+1,2,,,"Раздел")))</f>
        <v>Культура, кинематография</v>
      </c>
      <c r="B312" s="52" t="s">
        <v>229</v>
      </c>
      <c r="C312" s="8" t="s">
        <v>553</v>
      </c>
      <c r="D312" s="1"/>
      <c r="E312" s="6"/>
      <c r="F312" s="7">
        <f t="shared" si="44"/>
        <v>0</v>
      </c>
      <c r="G312" s="7">
        <f t="shared" si="44"/>
        <v>0</v>
      </c>
    </row>
    <row r="313" spans="1:7" ht="16.5" customHeight="1" hidden="1">
      <c r="A313" s="10" t="s">
        <v>495</v>
      </c>
      <c r="B313" s="52" t="s">
        <v>229</v>
      </c>
      <c r="C313" s="8" t="s">
        <v>553</v>
      </c>
      <c r="D313" s="1" t="s">
        <v>547</v>
      </c>
      <c r="E313" s="6"/>
      <c r="F313" s="7">
        <f t="shared" si="44"/>
        <v>0</v>
      </c>
      <c r="G313" s="7">
        <f t="shared" si="44"/>
        <v>0</v>
      </c>
    </row>
    <row r="314" spans="1:7" ht="33" customHeight="1" hidden="1">
      <c r="A314" s="39" t="str">
        <f ca="1">IF(ISERROR(MATCH(E314,Код_КВР,0)),"",INDIRECT(ADDRESS(MATCH(E314,Код_КВР,0)+1,2,,,"КВР")))</f>
        <v>Предоставление субсидий бюджетным, автономным учреждениям и иным некоммерческим организациям</v>
      </c>
      <c r="B314" s="52" t="s">
        <v>229</v>
      </c>
      <c r="C314" s="8" t="s">
        <v>553</v>
      </c>
      <c r="D314" s="1" t="s">
        <v>547</v>
      </c>
      <c r="E314" s="6">
        <v>600</v>
      </c>
      <c r="F314" s="7">
        <f t="shared" si="44"/>
        <v>0</v>
      </c>
      <c r="G314" s="7">
        <f t="shared" si="44"/>
        <v>0</v>
      </c>
    </row>
    <row r="315" spans="1:7" ht="16.5" customHeight="1" hidden="1">
      <c r="A315" s="39" t="str">
        <f ca="1">IF(ISERROR(MATCH(E315,Код_КВР,0)),"",INDIRECT(ADDRESS(MATCH(E315,Код_КВР,0)+1,2,,,"КВР")))</f>
        <v>Субсидии автономным учреждениям</v>
      </c>
      <c r="B315" s="52" t="s">
        <v>229</v>
      </c>
      <c r="C315" s="8" t="s">
        <v>553</v>
      </c>
      <c r="D315" s="1" t="s">
        <v>547</v>
      </c>
      <c r="E315" s="6">
        <v>620</v>
      </c>
      <c r="F315" s="7">
        <f t="shared" si="44"/>
        <v>0</v>
      </c>
      <c r="G315" s="7">
        <f t="shared" si="44"/>
        <v>0</v>
      </c>
    </row>
    <row r="316" spans="1:7" ht="16.5" customHeight="1" hidden="1">
      <c r="A316" s="39" t="str">
        <f ca="1">IF(ISERROR(MATCH(E316,Код_КВР,0)),"",INDIRECT(ADDRESS(MATCH(E316,Код_КВР,0)+1,2,,,"КВР")))</f>
        <v>Субсидии автономным учреждениям на иные цели</v>
      </c>
      <c r="B316" s="52" t="s">
        <v>229</v>
      </c>
      <c r="C316" s="8" t="s">
        <v>553</v>
      </c>
      <c r="D316" s="1" t="s">
        <v>547</v>
      </c>
      <c r="E316" s="6">
        <v>622</v>
      </c>
      <c r="F316" s="7">
        <f>'прил.16'!G897</f>
        <v>0</v>
      </c>
      <c r="G316" s="7">
        <f>'прил.16'!H897</f>
        <v>0</v>
      </c>
    </row>
    <row r="317" spans="1:7" ht="49.5" customHeight="1" hidden="1">
      <c r="A317" s="39" t="str">
        <f ca="1">IF(ISERROR(MATCH(B317,Код_КЦСР,0)),"",INDIRECT(ADDRESS(MATCH(B317,Код_КЦСР,0)+1,2,,,"КЦСР")))</f>
        <v>Ведомственная целевая программа «Отрасль «Культура города Череповца» (2012-2014годы) (Укрепление материально-технической базы  муниципальных учреждений)</v>
      </c>
      <c r="B317" s="52" t="s">
        <v>231</v>
      </c>
      <c r="C317" s="8"/>
      <c r="D317" s="1"/>
      <c r="E317" s="6"/>
      <c r="F317" s="7">
        <f aca="true" t="shared" si="45" ref="F317:G319">F318</f>
        <v>0</v>
      </c>
      <c r="G317" s="7">
        <f t="shared" si="45"/>
        <v>0</v>
      </c>
    </row>
    <row r="318" spans="1:7" ht="16.5" customHeight="1" hidden="1">
      <c r="A318" s="39" t="str">
        <f ca="1">IF(ISERROR(MATCH(C318,Код_Раздел,0)),"",INDIRECT(ADDRESS(MATCH(C318,Код_Раздел,0)+1,2,,,"Раздел")))</f>
        <v>Культура, кинематография</v>
      </c>
      <c r="B318" s="52" t="s">
        <v>231</v>
      </c>
      <c r="C318" s="8" t="s">
        <v>553</v>
      </c>
      <c r="D318" s="1"/>
      <c r="E318" s="6"/>
      <c r="F318" s="7">
        <f t="shared" si="45"/>
        <v>0</v>
      </c>
      <c r="G318" s="7">
        <f t="shared" si="45"/>
        <v>0</v>
      </c>
    </row>
    <row r="319" spans="1:7" ht="16.5" customHeight="1" hidden="1">
      <c r="A319" s="10" t="s">
        <v>495</v>
      </c>
      <c r="B319" s="52" t="s">
        <v>231</v>
      </c>
      <c r="C319" s="8" t="s">
        <v>553</v>
      </c>
      <c r="D319" s="1" t="s">
        <v>547</v>
      </c>
      <c r="E319" s="6"/>
      <c r="F319" s="7">
        <f t="shared" si="45"/>
        <v>0</v>
      </c>
      <c r="G319" s="7">
        <f t="shared" si="45"/>
        <v>0</v>
      </c>
    </row>
    <row r="320" spans="1:7" ht="33" customHeight="1" hidden="1">
      <c r="A320" s="39" t="str">
        <f ca="1">IF(ISERROR(MATCH(E320,Код_КВР,0)),"",INDIRECT(ADDRESS(MATCH(E320,Код_КВР,0)+1,2,,,"КВР")))</f>
        <v>Предоставление субсидий бюджетным, автономным учреждениям и иным некоммерческим организациям</v>
      </c>
      <c r="B320" s="52" t="s">
        <v>231</v>
      </c>
      <c r="C320" s="8" t="s">
        <v>553</v>
      </c>
      <c r="D320" s="1" t="s">
        <v>547</v>
      </c>
      <c r="E320" s="6">
        <v>600</v>
      </c>
      <c r="F320" s="7">
        <f>F321+F323</f>
        <v>0</v>
      </c>
      <c r="G320" s="7">
        <f>G321+G323</f>
        <v>0</v>
      </c>
    </row>
    <row r="321" spans="1:7" ht="16.5" customHeight="1" hidden="1">
      <c r="A321" s="39" t="str">
        <f ca="1">IF(ISERROR(MATCH(E321,Код_КВР,0)),"",INDIRECT(ADDRESS(MATCH(E321,Код_КВР,0)+1,2,,,"КВР")))</f>
        <v>Субсидии бюджетным учреждениям</v>
      </c>
      <c r="B321" s="52" t="s">
        <v>231</v>
      </c>
      <c r="C321" s="8" t="s">
        <v>553</v>
      </c>
      <c r="D321" s="1" t="s">
        <v>547</v>
      </c>
      <c r="E321" s="6">
        <v>610</v>
      </c>
      <c r="F321" s="7">
        <f>F322</f>
        <v>0</v>
      </c>
      <c r="G321" s="7">
        <f>G322</f>
        <v>0</v>
      </c>
    </row>
    <row r="322" spans="1:7" ht="16.5" customHeight="1" hidden="1">
      <c r="A322" s="39" t="str">
        <f ca="1">IF(ISERROR(MATCH(E322,Код_КВР,0)),"",INDIRECT(ADDRESS(MATCH(E322,Код_КВР,0)+1,2,,,"КВР")))</f>
        <v>Субсидии бюджетным учреждениям на иные цели</v>
      </c>
      <c r="B322" s="52" t="s">
        <v>231</v>
      </c>
      <c r="C322" s="8" t="s">
        <v>553</v>
      </c>
      <c r="D322" s="1" t="s">
        <v>547</v>
      </c>
      <c r="E322" s="6">
        <v>612</v>
      </c>
      <c r="F322" s="7">
        <f>'прил.16'!G901</f>
        <v>0</v>
      </c>
      <c r="G322" s="7">
        <f>'прил.16'!H901</f>
        <v>0</v>
      </c>
    </row>
    <row r="323" spans="1:7" ht="16.5" customHeight="1" hidden="1">
      <c r="A323" s="39" t="str">
        <f ca="1">IF(ISERROR(MATCH(E323,Код_КВР,0)),"",INDIRECT(ADDRESS(MATCH(E323,Код_КВР,0)+1,2,,,"КВР")))</f>
        <v>Субсидии автономным учреждениям</v>
      </c>
      <c r="B323" s="52" t="s">
        <v>231</v>
      </c>
      <c r="C323" s="8" t="s">
        <v>553</v>
      </c>
      <c r="D323" s="1" t="s">
        <v>547</v>
      </c>
      <c r="E323" s="6">
        <v>620</v>
      </c>
      <c r="F323" s="7">
        <f>F324</f>
        <v>0</v>
      </c>
      <c r="G323" s="7">
        <f>G324</f>
        <v>0</v>
      </c>
    </row>
    <row r="324" spans="1:7" ht="16.5" customHeight="1" hidden="1">
      <c r="A324" s="39" t="str">
        <f ca="1">IF(ISERROR(MATCH(E324,Код_КВР,0)),"",INDIRECT(ADDRESS(MATCH(E324,Код_КВР,0)+1,2,,,"КВР")))</f>
        <v>Субсидии автономным учреждениям на иные цели</v>
      </c>
      <c r="B324" s="52" t="s">
        <v>231</v>
      </c>
      <c r="C324" s="8" t="s">
        <v>553</v>
      </c>
      <c r="D324" s="1" t="s">
        <v>547</v>
      </c>
      <c r="E324" s="6">
        <v>622</v>
      </c>
      <c r="F324" s="7">
        <f>'прил.16'!G903</f>
        <v>0</v>
      </c>
      <c r="G324" s="7">
        <f>'прил.16'!H903</f>
        <v>0</v>
      </c>
    </row>
    <row r="325" spans="1:7" ht="12.75">
      <c r="A325" s="39" t="str">
        <f ca="1">IF(ISERROR(MATCH(B325,Код_КЦСР,0)),"",INDIRECT(ADDRESS(MATCH(B325,Код_КЦСР,0)+1,2,,,"КЦСР")))</f>
        <v>Оказание муниципальных услуг</v>
      </c>
      <c r="B325" s="52" t="s">
        <v>233</v>
      </c>
      <c r="C325" s="8"/>
      <c r="D325" s="1"/>
      <c r="E325" s="6"/>
      <c r="F325" s="7">
        <f aca="true" t="shared" si="46" ref="F325:G327">F326</f>
        <v>100796.40000000001</v>
      </c>
      <c r="G325" s="7">
        <f t="shared" si="46"/>
        <v>101049.90000000001</v>
      </c>
    </row>
    <row r="326" spans="1:7" ht="12.75">
      <c r="A326" s="39" t="str">
        <f ca="1">IF(ISERROR(MATCH(C326,Код_Раздел,0)),"",INDIRECT(ADDRESS(MATCH(C326,Код_Раздел,0)+1,2,,,"Раздел")))</f>
        <v>Культура, кинематография</v>
      </c>
      <c r="B326" s="52" t="s">
        <v>233</v>
      </c>
      <c r="C326" s="8" t="s">
        <v>553</v>
      </c>
      <c r="D326" s="1"/>
      <c r="E326" s="6"/>
      <c r="F326" s="7">
        <f t="shared" si="46"/>
        <v>100796.40000000001</v>
      </c>
      <c r="G326" s="7">
        <f t="shared" si="46"/>
        <v>101049.90000000001</v>
      </c>
    </row>
    <row r="327" spans="1:7" ht="12.75">
      <c r="A327" s="10" t="s">
        <v>516</v>
      </c>
      <c r="B327" s="52" t="s">
        <v>233</v>
      </c>
      <c r="C327" s="8" t="s">
        <v>553</v>
      </c>
      <c r="D327" s="1" t="s">
        <v>544</v>
      </c>
      <c r="E327" s="6"/>
      <c r="F327" s="7">
        <f t="shared" si="46"/>
        <v>100796.40000000001</v>
      </c>
      <c r="G327" s="7">
        <f t="shared" si="46"/>
        <v>101049.90000000001</v>
      </c>
    </row>
    <row r="328" spans="1:7" ht="33">
      <c r="A328" s="39" t="str">
        <f ca="1">IF(ISERROR(MATCH(E328,Код_КВР,0)),"",INDIRECT(ADDRESS(MATCH(E328,Код_КВР,0)+1,2,,,"КВР")))</f>
        <v>Предоставление субсидий бюджетным, автономным учреждениям и иным некоммерческим организациям</v>
      </c>
      <c r="B328" s="52" t="s">
        <v>233</v>
      </c>
      <c r="C328" s="8" t="s">
        <v>553</v>
      </c>
      <c r="D328" s="1" t="s">
        <v>544</v>
      </c>
      <c r="E328" s="6">
        <v>600</v>
      </c>
      <c r="F328" s="7">
        <f>F329+F331</f>
        <v>100796.40000000001</v>
      </c>
      <c r="G328" s="7">
        <f>G329+G331</f>
        <v>101049.90000000001</v>
      </c>
    </row>
    <row r="329" spans="1:7" ht="12.75">
      <c r="A329" s="39" t="str">
        <f ca="1">IF(ISERROR(MATCH(E329,Код_КВР,0)),"",INDIRECT(ADDRESS(MATCH(E329,Код_КВР,0)+1,2,,,"КВР")))</f>
        <v>Субсидии бюджетным учреждениям</v>
      </c>
      <c r="B329" s="52" t="s">
        <v>233</v>
      </c>
      <c r="C329" s="8" t="s">
        <v>553</v>
      </c>
      <c r="D329" s="1" t="s">
        <v>544</v>
      </c>
      <c r="E329" s="6">
        <v>610</v>
      </c>
      <c r="F329" s="7">
        <f>F330</f>
        <v>88616.3</v>
      </c>
      <c r="G329" s="7">
        <f>G330</f>
        <v>88796.6</v>
      </c>
    </row>
    <row r="330" spans="1:7" ht="49.5">
      <c r="A330" s="39" t="str">
        <f ca="1">IF(ISERROR(MATCH(E330,Код_КВР,0)),"",INDIRECT(ADDRESS(MATCH(E330,Код_КВР,0)+1,2,,,"КВР")))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30" s="52" t="s">
        <v>233</v>
      </c>
      <c r="C330" s="8" t="s">
        <v>553</v>
      </c>
      <c r="D330" s="1" t="s">
        <v>544</v>
      </c>
      <c r="E330" s="6">
        <v>611</v>
      </c>
      <c r="F330" s="7">
        <f>'прил.16'!G846</f>
        <v>88616.3</v>
      </c>
      <c r="G330" s="7">
        <f>'прил.16'!H846</f>
        <v>88796.6</v>
      </c>
    </row>
    <row r="331" spans="1:7" ht="12.75">
      <c r="A331" s="39" t="str">
        <f ca="1">IF(ISERROR(MATCH(E331,Код_КВР,0)),"",INDIRECT(ADDRESS(MATCH(E331,Код_КВР,0)+1,2,,,"КВР")))</f>
        <v>Субсидии автономным учреждениям</v>
      </c>
      <c r="B331" s="52" t="s">
        <v>233</v>
      </c>
      <c r="C331" s="8" t="s">
        <v>553</v>
      </c>
      <c r="D331" s="1" t="s">
        <v>544</v>
      </c>
      <c r="E331" s="6">
        <v>620</v>
      </c>
      <c r="F331" s="7">
        <f>F332</f>
        <v>12180.1</v>
      </c>
      <c r="G331" s="7">
        <f>G332</f>
        <v>12253.3</v>
      </c>
    </row>
    <row r="332" spans="1:7" ht="49.5">
      <c r="A332" s="39" t="str">
        <f ca="1">IF(ISERROR(MATCH(E332,Код_КВР,0)),"",INDIRECT(ADDRESS(MATCH(E332,Код_КВР,0)+1,2,,,"КВР")))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32" s="52" t="s">
        <v>233</v>
      </c>
      <c r="C332" s="8" t="s">
        <v>553</v>
      </c>
      <c r="D332" s="1" t="s">
        <v>544</v>
      </c>
      <c r="E332" s="6">
        <v>621</v>
      </c>
      <c r="F332" s="7">
        <f>'прил.16'!G848</f>
        <v>12180.1</v>
      </c>
      <c r="G332" s="7">
        <f>'прил.16'!H848</f>
        <v>12253.3</v>
      </c>
    </row>
    <row r="333" spans="1:7" ht="12.75">
      <c r="A333" s="39" t="str">
        <f ca="1">IF(ISERROR(MATCH(B333,Код_КЦСР,0)),"",INDIRECT(ADDRESS(MATCH(B333,Код_КЦСР,0)+1,2,,,"КЦСР")))</f>
        <v>Формирование постиндустриального образа города Череповца</v>
      </c>
      <c r="B333" s="52" t="s">
        <v>234</v>
      </c>
      <c r="C333" s="8"/>
      <c r="D333" s="1"/>
      <c r="E333" s="6"/>
      <c r="F333" s="7">
        <f>F334+F345+F346</f>
        <v>5383.8</v>
      </c>
      <c r="G333" s="7">
        <f>G334+G345+G346</f>
        <v>5383.8</v>
      </c>
    </row>
    <row r="334" spans="1:7" ht="82.5" hidden="1">
      <c r="A334" s="39" t="str">
        <f ca="1">IF(ISERROR(MATCH(B334,Код_КЦСР,0)),"",INDIRECT(ADDRESS(MATCH(B334,Код_КЦСР,0)+1,2,,,"КЦСР")))</f>
        <v>Ведомственная целевая программа «Отрасль «Культура города Череповца» (2012-2014годы)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334" s="52" t="s">
        <v>236</v>
      </c>
      <c r="C334" s="8"/>
      <c r="D334" s="1"/>
      <c r="E334" s="6"/>
      <c r="F334" s="7">
        <f aca="true" t="shared" si="47" ref="F334:G338">F335</f>
        <v>0</v>
      </c>
      <c r="G334" s="7">
        <f t="shared" si="47"/>
        <v>0</v>
      </c>
    </row>
    <row r="335" spans="1:7" ht="12.75" hidden="1">
      <c r="A335" s="39" t="str">
        <f ca="1">IF(ISERROR(MATCH(C335,Код_Раздел,0)),"",INDIRECT(ADDRESS(MATCH(C335,Код_Раздел,0)+1,2,,,"Раздел")))</f>
        <v>Культура, кинематография</v>
      </c>
      <c r="B335" s="52" t="s">
        <v>236</v>
      </c>
      <c r="C335" s="8" t="s">
        <v>553</v>
      </c>
      <c r="D335" s="1"/>
      <c r="E335" s="6"/>
      <c r="F335" s="7">
        <f t="shared" si="47"/>
        <v>0</v>
      </c>
      <c r="G335" s="7">
        <f t="shared" si="47"/>
        <v>0</v>
      </c>
    </row>
    <row r="336" spans="1:7" ht="12.75" hidden="1">
      <c r="A336" s="10" t="s">
        <v>495</v>
      </c>
      <c r="B336" s="52" t="s">
        <v>236</v>
      </c>
      <c r="C336" s="8" t="s">
        <v>553</v>
      </c>
      <c r="D336" s="1" t="s">
        <v>547</v>
      </c>
      <c r="E336" s="6"/>
      <c r="F336" s="7">
        <f t="shared" si="47"/>
        <v>0</v>
      </c>
      <c r="G336" s="7">
        <f t="shared" si="47"/>
        <v>0</v>
      </c>
    </row>
    <row r="337" spans="1:7" ht="33" hidden="1">
      <c r="A337" s="39" t="str">
        <f ca="1">IF(ISERROR(MATCH(E337,Код_КВР,0)),"",INDIRECT(ADDRESS(MATCH(E337,Код_КВР,0)+1,2,,,"КВР")))</f>
        <v>Предоставление субсидий бюджетным, автономным учреждениям и иным некоммерческим организациям</v>
      </c>
      <c r="B337" s="52" t="s">
        <v>236</v>
      </c>
      <c r="C337" s="8" t="s">
        <v>553</v>
      </c>
      <c r="D337" s="1" t="s">
        <v>547</v>
      </c>
      <c r="E337" s="6">
        <v>600</v>
      </c>
      <c r="F337" s="7">
        <f t="shared" si="47"/>
        <v>0</v>
      </c>
      <c r="G337" s="7">
        <f t="shared" si="47"/>
        <v>0</v>
      </c>
    </row>
    <row r="338" spans="1:7" ht="12.75" hidden="1">
      <c r="A338" s="39" t="str">
        <f ca="1">IF(ISERROR(MATCH(E338,Код_КВР,0)),"",INDIRECT(ADDRESS(MATCH(E338,Код_КВР,0)+1,2,,,"КВР")))</f>
        <v>Субсидии бюджетным учреждениям</v>
      </c>
      <c r="B338" s="52" t="s">
        <v>236</v>
      </c>
      <c r="C338" s="8" t="s">
        <v>553</v>
      </c>
      <c r="D338" s="1" t="s">
        <v>547</v>
      </c>
      <c r="E338" s="6">
        <v>610</v>
      </c>
      <c r="F338" s="7">
        <f t="shared" si="47"/>
        <v>0</v>
      </c>
      <c r="G338" s="7">
        <f t="shared" si="47"/>
        <v>0</v>
      </c>
    </row>
    <row r="339" spans="1:7" ht="12.75" hidden="1">
      <c r="A339" s="39" t="str">
        <f ca="1">IF(ISERROR(MATCH(E339,Код_КВР,0)),"",INDIRECT(ADDRESS(MATCH(E339,Код_КВР,0)+1,2,,,"КВР")))</f>
        <v>Субсидии бюджетным учреждениям на иные цели</v>
      </c>
      <c r="B339" s="52" t="s">
        <v>236</v>
      </c>
      <c r="C339" s="8" t="s">
        <v>553</v>
      </c>
      <c r="D339" s="1" t="s">
        <v>547</v>
      </c>
      <c r="E339" s="6">
        <v>612</v>
      </c>
      <c r="F339" s="7">
        <f>'прил.16'!G908</f>
        <v>0</v>
      </c>
      <c r="G339" s="7">
        <f>'прил.16'!H908</f>
        <v>0</v>
      </c>
    </row>
    <row r="340" spans="1:7" ht="82.5" hidden="1">
      <c r="A340" s="39" t="str">
        <f ca="1">IF(ISERROR(MATCH(B340,Код_КЦСР,0)),"",INDIRECT(ADDRESS(MATCH(B340,Код_КЦСР,0)+1,2,,,"КЦСР")))</f>
        <v>Ведомственная целевая программа «Отрасль «Культура города Череповца» (2012-2014годы)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</v>
      </c>
      <c r="B340" s="52" t="s">
        <v>238</v>
      </c>
      <c r="C340" s="8"/>
      <c r="D340" s="1"/>
      <c r="E340" s="6"/>
      <c r="F340" s="7">
        <f aca="true" t="shared" si="48" ref="F340:G344">F341</f>
        <v>0</v>
      </c>
      <c r="G340" s="7">
        <f t="shared" si="48"/>
        <v>0</v>
      </c>
    </row>
    <row r="341" spans="1:7" ht="12.75" hidden="1">
      <c r="A341" s="39" t="str">
        <f ca="1">IF(ISERROR(MATCH(C341,Код_Раздел,0)),"",INDIRECT(ADDRESS(MATCH(C341,Код_Раздел,0)+1,2,,,"Раздел")))</f>
        <v>Культура, кинематография</v>
      </c>
      <c r="B341" s="52" t="s">
        <v>238</v>
      </c>
      <c r="C341" s="8" t="s">
        <v>553</v>
      </c>
      <c r="D341" s="1"/>
      <c r="E341" s="6"/>
      <c r="F341" s="7">
        <f t="shared" si="48"/>
        <v>0</v>
      </c>
      <c r="G341" s="7">
        <f t="shared" si="48"/>
        <v>0</v>
      </c>
    </row>
    <row r="342" spans="1:7" ht="12.75" hidden="1">
      <c r="A342" s="10" t="s">
        <v>495</v>
      </c>
      <c r="B342" s="52" t="s">
        <v>238</v>
      </c>
      <c r="C342" s="8" t="s">
        <v>553</v>
      </c>
      <c r="D342" s="1" t="s">
        <v>547</v>
      </c>
      <c r="E342" s="6"/>
      <c r="F342" s="7">
        <f t="shared" si="48"/>
        <v>0</v>
      </c>
      <c r="G342" s="7">
        <f t="shared" si="48"/>
        <v>0</v>
      </c>
    </row>
    <row r="343" spans="1:7" ht="33" hidden="1">
      <c r="A343" s="39" t="str">
        <f ca="1">IF(ISERROR(MATCH(E343,Код_КВР,0)),"",INDIRECT(ADDRESS(MATCH(E343,Код_КВР,0)+1,2,,,"КВР")))</f>
        <v>Предоставление субсидий бюджетным, автономным учреждениям и иным некоммерческим организациям</v>
      </c>
      <c r="B343" s="52" t="s">
        <v>238</v>
      </c>
      <c r="C343" s="8" t="s">
        <v>553</v>
      </c>
      <c r="D343" s="1" t="s">
        <v>547</v>
      </c>
      <c r="E343" s="6">
        <v>600</v>
      </c>
      <c r="F343" s="7">
        <f t="shared" si="48"/>
        <v>0</v>
      </c>
      <c r="G343" s="7">
        <f t="shared" si="48"/>
        <v>0</v>
      </c>
    </row>
    <row r="344" spans="1:7" ht="12.75" hidden="1">
      <c r="A344" s="39" t="str">
        <f ca="1">IF(ISERROR(MATCH(E344,Код_КВР,0)),"",INDIRECT(ADDRESS(MATCH(E344,Код_КВР,0)+1,2,,,"КВР")))</f>
        <v>Субсидии бюджетным учреждениям</v>
      </c>
      <c r="B344" s="52" t="s">
        <v>238</v>
      </c>
      <c r="C344" s="8" t="s">
        <v>553</v>
      </c>
      <c r="D344" s="1" t="s">
        <v>547</v>
      </c>
      <c r="E344" s="6">
        <v>610</v>
      </c>
      <c r="F344" s="7">
        <f t="shared" si="48"/>
        <v>0</v>
      </c>
      <c r="G344" s="7">
        <f t="shared" si="48"/>
        <v>0</v>
      </c>
    </row>
    <row r="345" spans="1:7" ht="12.75" hidden="1">
      <c r="A345" s="39" t="str">
        <f ca="1">IF(ISERROR(MATCH(E345,Код_КВР,0)),"",INDIRECT(ADDRESS(MATCH(E345,Код_КВР,0)+1,2,,,"КВР")))</f>
        <v>Субсидии бюджетным учреждениям на иные цели</v>
      </c>
      <c r="B345" s="52" t="s">
        <v>238</v>
      </c>
      <c r="C345" s="8" t="s">
        <v>553</v>
      </c>
      <c r="D345" s="1" t="s">
        <v>547</v>
      </c>
      <c r="E345" s="6">
        <v>612</v>
      </c>
      <c r="F345" s="7">
        <f>'прил.16'!G912</f>
        <v>0</v>
      </c>
      <c r="G345" s="7">
        <f>'прил.16'!H912</f>
        <v>0</v>
      </c>
    </row>
    <row r="346" spans="1:7" ht="33">
      <c r="A346" s="39" t="str">
        <f ca="1">IF(ISERROR(MATCH(B346,Код_КЦСР,0)),"",INDIRECT(ADDRESS(MATCH(B346,Код_КЦСР,0)+1,2,,,"КЦСР")))</f>
        <v xml:space="preserve">Организация и проведение городских культурно- массовых мероприятий </v>
      </c>
      <c r="B346" s="52" t="s">
        <v>240</v>
      </c>
      <c r="C346" s="8"/>
      <c r="D346" s="1"/>
      <c r="E346" s="6"/>
      <c r="F346" s="7">
        <f aca="true" t="shared" si="49" ref="F346:G350">F347</f>
        <v>5383.8</v>
      </c>
      <c r="G346" s="7">
        <f t="shared" si="49"/>
        <v>5383.8</v>
      </c>
    </row>
    <row r="347" spans="1:7" ht="12.75">
      <c r="A347" s="39" t="str">
        <f ca="1">IF(ISERROR(MATCH(C347,Код_Раздел,0)),"",INDIRECT(ADDRESS(MATCH(C347,Код_Раздел,0)+1,2,,,"Раздел")))</f>
        <v>Культура, кинематография</v>
      </c>
      <c r="B347" s="52" t="s">
        <v>240</v>
      </c>
      <c r="C347" s="8" t="s">
        <v>553</v>
      </c>
      <c r="D347" s="1"/>
      <c r="E347" s="6"/>
      <c r="F347" s="7">
        <f t="shared" si="49"/>
        <v>5383.8</v>
      </c>
      <c r="G347" s="7">
        <f t="shared" si="49"/>
        <v>5383.8</v>
      </c>
    </row>
    <row r="348" spans="1:7" ht="12.75">
      <c r="A348" s="10" t="s">
        <v>516</v>
      </c>
      <c r="B348" s="52" t="s">
        <v>240</v>
      </c>
      <c r="C348" s="8" t="s">
        <v>553</v>
      </c>
      <c r="D348" s="1" t="s">
        <v>544</v>
      </c>
      <c r="E348" s="6"/>
      <c r="F348" s="7">
        <f t="shared" si="49"/>
        <v>5383.8</v>
      </c>
      <c r="G348" s="7">
        <f t="shared" si="49"/>
        <v>5383.8</v>
      </c>
    </row>
    <row r="349" spans="1:7" ht="33">
      <c r="A349" s="39" t="str">
        <f ca="1">IF(ISERROR(MATCH(E349,Код_КВР,0)),"",INDIRECT(ADDRESS(MATCH(E349,Код_КВР,0)+1,2,,,"КВР")))</f>
        <v>Предоставление субсидий бюджетным, автономным учреждениям и иным некоммерческим организациям</v>
      </c>
      <c r="B349" s="52" t="s">
        <v>240</v>
      </c>
      <c r="C349" s="8" t="s">
        <v>553</v>
      </c>
      <c r="D349" s="1" t="s">
        <v>544</v>
      </c>
      <c r="E349" s="6">
        <v>600</v>
      </c>
      <c r="F349" s="7">
        <f t="shared" si="49"/>
        <v>5383.8</v>
      </c>
      <c r="G349" s="7">
        <f t="shared" si="49"/>
        <v>5383.8</v>
      </c>
    </row>
    <row r="350" spans="1:7" ht="12.75">
      <c r="A350" s="39" t="str">
        <f ca="1">IF(ISERROR(MATCH(E350,Код_КВР,0)),"",INDIRECT(ADDRESS(MATCH(E350,Код_КВР,0)+1,2,,,"КВР")))</f>
        <v>Субсидии бюджетным учреждениям</v>
      </c>
      <c r="B350" s="52" t="s">
        <v>240</v>
      </c>
      <c r="C350" s="8" t="s">
        <v>553</v>
      </c>
      <c r="D350" s="1" t="s">
        <v>544</v>
      </c>
      <c r="E350" s="6">
        <v>610</v>
      </c>
      <c r="F350" s="7">
        <f t="shared" si="49"/>
        <v>5383.8</v>
      </c>
      <c r="G350" s="7">
        <f t="shared" si="49"/>
        <v>5383.8</v>
      </c>
    </row>
    <row r="351" spans="1:7" ht="49.5">
      <c r="A351" s="39" t="str">
        <f ca="1">IF(ISERROR(MATCH(E351,Код_КВР,0)),"",INDIRECT(ADDRESS(MATCH(E351,Код_КВР,0)+1,2,,,"КВР")))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51" s="52" t="s">
        <v>240</v>
      </c>
      <c r="C351" s="8" t="s">
        <v>553</v>
      </c>
      <c r="D351" s="1" t="s">
        <v>544</v>
      </c>
      <c r="E351" s="6">
        <v>611</v>
      </c>
      <c r="F351" s="7">
        <f>'прил.16'!G853</f>
        <v>5383.8</v>
      </c>
      <c r="G351" s="7">
        <f>'прил.16'!H853</f>
        <v>5383.8</v>
      </c>
    </row>
    <row r="352" spans="1:7" ht="12.75">
      <c r="A352" s="39" t="str">
        <f ca="1">IF(ISERROR(MATCH(B352,Код_КЦСР,0)),"",INDIRECT(ADDRESS(MATCH(B352,Код_КЦСР,0)+1,2,,,"КЦСР")))</f>
        <v xml:space="preserve">Индустрия отдыха на территориях парков культуры и отдыха </v>
      </c>
      <c r="B352" s="52" t="s">
        <v>242</v>
      </c>
      <c r="C352" s="8"/>
      <c r="D352" s="1"/>
      <c r="E352" s="6"/>
      <c r="F352" s="7">
        <f aca="true" t="shared" si="50" ref="F352:G357">F353</f>
        <v>4521.9</v>
      </c>
      <c r="G352" s="7">
        <f t="shared" si="50"/>
        <v>4535</v>
      </c>
    </row>
    <row r="353" spans="1:7" ht="33">
      <c r="A353" s="39" t="str">
        <f ca="1">IF(ISERROR(MATCH(B353,Код_КЦСР,0)),"",INDIRECT(ADDRESS(MATCH(B353,Код_КЦСР,0)+1,2,,,"КЦСР")))</f>
        <v>Работа по организации досуга населения на базе парков культуры и отдыха</v>
      </c>
      <c r="B353" s="52" t="s">
        <v>244</v>
      </c>
      <c r="C353" s="8"/>
      <c r="D353" s="1"/>
      <c r="E353" s="6"/>
      <c r="F353" s="7">
        <f t="shared" si="50"/>
        <v>4521.9</v>
      </c>
      <c r="G353" s="7">
        <f t="shared" si="50"/>
        <v>4535</v>
      </c>
    </row>
    <row r="354" spans="1:7" ht="12.75">
      <c r="A354" s="39" t="str">
        <f ca="1">IF(ISERROR(MATCH(C354,Код_Раздел,0)),"",INDIRECT(ADDRESS(MATCH(C354,Код_Раздел,0)+1,2,,,"Раздел")))</f>
        <v>Культура, кинематография</v>
      </c>
      <c r="B354" s="52" t="s">
        <v>244</v>
      </c>
      <c r="C354" s="8" t="s">
        <v>553</v>
      </c>
      <c r="D354" s="1"/>
      <c r="E354" s="6"/>
      <c r="F354" s="7">
        <f t="shared" si="50"/>
        <v>4521.9</v>
      </c>
      <c r="G354" s="7">
        <f t="shared" si="50"/>
        <v>4535</v>
      </c>
    </row>
    <row r="355" spans="1:7" ht="12.75">
      <c r="A355" s="10" t="s">
        <v>516</v>
      </c>
      <c r="B355" s="52" t="s">
        <v>244</v>
      </c>
      <c r="C355" s="8" t="s">
        <v>553</v>
      </c>
      <c r="D355" s="1" t="s">
        <v>544</v>
      </c>
      <c r="E355" s="6"/>
      <c r="F355" s="7">
        <f t="shared" si="50"/>
        <v>4521.9</v>
      </c>
      <c r="G355" s="7">
        <f t="shared" si="50"/>
        <v>4535</v>
      </c>
    </row>
    <row r="356" spans="1:7" ht="33">
      <c r="A356" s="39" t="str">
        <f ca="1">IF(ISERROR(MATCH(E356,Код_КВР,0)),"",INDIRECT(ADDRESS(MATCH(E356,Код_КВР,0)+1,2,,,"КВР")))</f>
        <v>Предоставление субсидий бюджетным, автономным учреждениям и иным некоммерческим организациям</v>
      </c>
      <c r="B356" s="52" t="s">
        <v>244</v>
      </c>
      <c r="C356" s="8" t="s">
        <v>553</v>
      </c>
      <c r="D356" s="1" t="s">
        <v>544</v>
      </c>
      <c r="E356" s="6">
        <v>600</v>
      </c>
      <c r="F356" s="7">
        <f t="shared" si="50"/>
        <v>4521.9</v>
      </c>
      <c r="G356" s="7">
        <f t="shared" si="50"/>
        <v>4535</v>
      </c>
    </row>
    <row r="357" spans="1:7" ht="12.75">
      <c r="A357" s="39" t="str">
        <f ca="1">IF(ISERROR(MATCH(E357,Код_КВР,0)),"",INDIRECT(ADDRESS(MATCH(E357,Код_КВР,0)+1,2,,,"КВР")))</f>
        <v>Субсидии автономным учреждениям</v>
      </c>
      <c r="B357" s="52" t="s">
        <v>244</v>
      </c>
      <c r="C357" s="8" t="s">
        <v>553</v>
      </c>
      <c r="D357" s="1" t="s">
        <v>544</v>
      </c>
      <c r="E357" s="6">
        <v>620</v>
      </c>
      <c r="F357" s="7">
        <f t="shared" si="50"/>
        <v>4521.9</v>
      </c>
      <c r="G357" s="7">
        <f t="shared" si="50"/>
        <v>4535</v>
      </c>
    </row>
    <row r="358" spans="1:7" ht="49.5">
      <c r="A358" s="39" t="str">
        <f ca="1">IF(ISERROR(MATCH(E358,Код_КВР,0)),"",INDIRECT(ADDRESS(MATCH(E358,Код_КВР,0)+1,2,,,"КВР")))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58" s="52" t="s">
        <v>244</v>
      </c>
      <c r="C358" s="8" t="s">
        <v>553</v>
      </c>
      <c r="D358" s="1" t="s">
        <v>544</v>
      </c>
      <c r="E358" s="6">
        <v>621</v>
      </c>
      <c r="F358" s="7">
        <f>'прил.16'!G858</f>
        <v>4521.9</v>
      </c>
      <c r="G358" s="7">
        <f>'прил.16'!H858</f>
        <v>4535</v>
      </c>
    </row>
    <row r="359" spans="1:7" ht="33">
      <c r="A359" s="39" t="str">
        <f ca="1">IF(ISERROR(MATCH(B359,Код_КЦСР,0)),"",INDIRECT(ADDRESS(MATCH(B359,Код_КЦСР,0)+1,2,,,"КЦСР")))</f>
        <v>Дополнительное образование в сфере культуры и искусства, поддержка юных дарований</v>
      </c>
      <c r="B359" s="52" t="s">
        <v>246</v>
      </c>
      <c r="C359" s="8"/>
      <c r="D359" s="1"/>
      <c r="E359" s="6"/>
      <c r="F359" s="7">
        <f>F360</f>
        <v>60995.7</v>
      </c>
      <c r="G359" s="7">
        <f>G360</f>
        <v>61063.2</v>
      </c>
    </row>
    <row r="360" spans="1:7" ht="12.75">
      <c r="A360" s="39" t="str">
        <f ca="1">IF(ISERROR(MATCH(B360,Код_КЦСР,0)),"",INDIRECT(ADDRESS(MATCH(B360,Код_КЦСР,0)+1,2,,,"КЦСР")))</f>
        <v>Оказание муниципальных услуг</v>
      </c>
      <c r="B360" s="52" t="s">
        <v>249</v>
      </c>
      <c r="C360" s="8"/>
      <c r="D360" s="1"/>
      <c r="E360" s="6"/>
      <c r="F360" s="7">
        <f aca="true" t="shared" si="51" ref="F360:G364">F361</f>
        <v>60995.7</v>
      </c>
      <c r="G360" s="7">
        <f t="shared" si="51"/>
        <v>61063.2</v>
      </c>
    </row>
    <row r="361" spans="1:7" ht="12.75">
      <c r="A361" s="39" t="str">
        <f ca="1">IF(ISERROR(MATCH(C361,Код_Раздел,0)),"",INDIRECT(ADDRESS(MATCH(C361,Код_Раздел,0)+1,2,,,"Раздел")))</f>
        <v>Образование</v>
      </c>
      <c r="B361" s="52" t="s">
        <v>249</v>
      </c>
      <c r="C361" s="8" t="s">
        <v>527</v>
      </c>
      <c r="D361" s="1"/>
      <c r="E361" s="6"/>
      <c r="F361" s="7">
        <f t="shared" si="51"/>
        <v>60995.7</v>
      </c>
      <c r="G361" s="7">
        <f t="shared" si="51"/>
        <v>61063.2</v>
      </c>
    </row>
    <row r="362" spans="1:7" ht="12.75">
      <c r="A362" s="10" t="s">
        <v>579</v>
      </c>
      <c r="B362" s="52" t="s">
        <v>249</v>
      </c>
      <c r="C362" s="8" t="s">
        <v>527</v>
      </c>
      <c r="D362" s="1" t="s">
        <v>545</v>
      </c>
      <c r="E362" s="6"/>
      <c r="F362" s="7">
        <f t="shared" si="51"/>
        <v>60995.7</v>
      </c>
      <c r="G362" s="7">
        <f t="shared" si="51"/>
        <v>61063.2</v>
      </c>
    </row>
    <row r="363" spans="1:7" ht="33">
      <c r="A363" s="39" t="str">
        <f ca="1">IF(ISERROR(MATCH(E363,Код_КВР,0)),"",INDIRECT(ADDRESS(MATCH(E363,Код_КВР,0)+1,2,,,"КВР")))</f>
        <v>Предоставление субсидий бюджетным, автономным учреждениям и иным некоммерческим организациям</v>
      </c>
      <c r="B363" s="52" t="s">
        <v>249</v>
      </c>
      <c r="C363" s="8" t="s">
        <v>527</v>
      </c>
      <c r="D363" s="1" t="s">
        <v>545</v>
      </c>
      <c r="E363" s="6">
        <v>600</v>
      </c>
      <c r="F363" s="7">
        <f t="shared" si="51"/>
        <v>60995.7</v>
      </c>
      <c r="G363" s="7">
        <f t="shared" si="51"/>
        <v>61063.2</v>
      </c>
    </row>
    <row r="364" spans="1:7" ht="12.75">
      <c r="A364" s="39" t="str">
        <f ca="1">IF(ISERROR(MATCH(E364,Код_КВР,0)),"",INDIRECT(ADDRESS(MATCH(E364,Код_КВР,0)+1,2,,,"КВР")))</f>
        <v>Субсидии бюджетным учреждениям</v>
      </c>
      <c r="B364" s="52" t="s">
        <v>249</v>
      </c>
      <c r="C364" s="8" t="s">
        <v>527</v>
      </c>
      <c r="D364" s="1" t="s">
        <v>545</v>
      </c>
      <c r="E364" s="6">
        <v>610</v>
      </c>
      <c r="F364" s="7">
        <f t="shared" si="51"/>
        <v>60995.7</v>
      </c>
      <c r="G364" s="7">
        <f t="shared" si="51"/>
        <v>61063.2</v>
      </c>
    </row>
    <row r="365" spans="1:7" ht="49.5">
      <c r="A365" s="39" t="str">
        <f ca="1">IF(ISERROR(MATCH(E365,Код_КВР,0)),"",INDIRECT(ADDRESS(MATCH(E365,Код_КВР,0)+1,2,,,"КВР")))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65" s="52" t="s">
        <v>249</v>
      </c>
      <c r="C365" s="8" t="s">
        <v>527</v>
      </c>
      <c r="D365" s="1" t="s">
        <v>545</v>
      </c>
      <c r="E365" s="6">
        <v>611</v>
      </c>
      <c r="F365" s="7">
        <f>'прил.16'!G777</f>
        <v>60995.7</v>
      </c>
      <c r="G365" s="7">
        <f>'прил.16'!H777</f>
        <v>61063.2</v>
      </c>
    </row>
    <row r="366" spans="1:7" ht="33">
      <c r="A366" s="39" t="str">
        <f ca="1">IF(ISERROR(MATCH(B366,Код_КЦСР,0)),"",INDIRECT(ADDRESS(MATCH(B366,Код_КЦСР,0)+1,2,,,"КЦСР")))</f>
        <v>Работа по организации и ведению бухгалтерского (бюджетного) учета и отчетности</v>
      </c>
      <c r="B366" s="52" t="s">
        <v>250</v>
      </c>
      <c r="C366" s="8"/>
      <c r="D366" s="1"/>
      <c r="E366" s="6"/>
      <c r="F366" s="7">
        <f aca="true" t="shared" si="52" ref="F366:G370">F367</f>
        <v>7757</v>
      </c>
      <c r="G366" s="7">
        <f t="shared" si="52"/>
        <v>7764.2</v>
      </c>
    </row>
    <row r="367" spans="1:7" ht="12.75">
      <c r="A367" s="39" t="str">
        <f ca="1">IF(ISERROR(MATCH(C367,Код_Раздел,0)),"",INDIRECT(ADDRESS(MATCH(C367,Код_Раздел,0)+1,2,,,"Раздел")))</f>
        <v>Культура, кинематография</v>
      </c>
      <c r="B367" s="52" t="s">
        <v>250</v>
      </c>
      <c r="C367" s="8" t="s">
        <v>553</v>
      </c>
      <c r="D367" s="1"/>
      <c r="E367" s="6"/>
      <c r="F367" s="7">
        <f t="shared" si="52"/>
        <v>7757</v>
      </c>
      <c r="G367" s="7">
        <f t="shared" si="52"/>
        <v>7764.2</v>
      </c>
    </row>
    <row r="368" spans="1:7" ht="12.75">
      <c r="A368" s="10" t="s">
        <v>495</v>
      </c>
      <c r="B368" s="52" t="s">
        <v>250</v>
      </c>
      <c r="C368" s="8" t="s">
        <v>553</v>
      </c>
      <c r="D368" s="1" t="s">
        <v>547</v>
      </c>
      <c r="E368" s="6"/>
      <c r="F368" s="7">
        <f t="shared" si="52"/>
        <v>7757</v>
      </c>
      <c r="G368" s="7">
        <f t="shared" si="52"/>
        <v>7764.2</v>
      </c>
    </row>
    <row r="369" spans="1:7" ht="33">
      <c r="A369" s="39" t="str">
        <f ca="1">IF(ISERROR(MATCH(E369,Код_КВР,0)),"",INDIRECT(ADDRESS(MATCH(E369,Код_КВР,0)+1,2,,,"КВР")))</f>
        <v>Предоставление субсидий бюджетным, автономным учреждениям и иным некоммерческим организациям</v>
      </c>
      <c r="B369" s="52" t="s">
        <v>250</v>
      </c>
      <c r="C369" s="8" t="s">
        <v>553</v>
      </c>
      <c r="D369" s="1" t="s">
        <v>547</v>
      </c>
      <c r="E369" s="6">
        <v>600</v>
      </c>
      <c r="F369" s="7">
        <f t="shared" si="52"/>
        <v>7757</v>
      </c>
      <c r="G369" s="7">
        <f t="shared" si="52"/>
        <v>7764.2</v>
      </c>
    </row>
    <row r="370" spans="1:7" ht="12.75">
      <c r="A370" s="39" t="str">
        <f ca="1">IF(ISERROR(MATCH(E370,Код_КВР,0)),"",INDIRECT(ADDRESS(MATCH(E370,Код_КВР,0)+1,2,,,"КВР")))</f>
        <v>Субсидии бюджетным учреждениям</v>
      </c>
      <c r="B370" s="52" t="s">
        <v>250</v>
      </c>
      <c r="C370" s="8" t="s">
        <v>553</v>
      </c>
      <c r="D370" s="1" t="s">
        <v>547</v>
      </c>
      <c r="E370" s="6">
        <v>610</v>
      </c>
      <c r="F370" s="7">
        <f t="shared" si="52"/>
        <v>7757</v>
      </c>
      <c r="G370" s="7">
        <f t="shared" si="52"/>
        <v>7764.2</v>
      </c>
    </row>
    <row r="371" spans="1:7" ht="49.5">
      <c r="A371" s="39" t="str">
        <f ca="1">IF(ISERROR(MATCH(E371,Код_КВР,0)),"",INDIRECT(ADDRESS(MATCH(E371,Код_КВР,0)+1,2,,,"КВР")))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71" s="52" t="s">
        <v>250</v>
      </c>
      <c r="C371" s="8" t="s">
        <v>553</v>
      </c>
      <c r="D371" s="1" t="s">
        <v>547</v>
      </c>
      <c r="E371" s="6">
        <v>611</v>
      </c>
      <c r="F371" s="7">
        <f>'прил.16'!G916</f>
        <v>7757</v>
      </c>
      <c r="G371" s="7">
        <f>'прил.16'!H916</f>
        <v>7764.2</v>
      </c>
    </row>
    <row r="372" spans="1:7" ht="49.5">
      <c r="A372" s="39" t="str">
        <f ca="1">IF(ISERROR(MATCH(B372,Код_КЦСР,0)),"",INDIRECT(ADDRESS(MATCH(B372,Код_КЦСР,0)+1,2,,,"КЦСР")))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372" s="52" t="s">
        <v>252</v>
      </c>
      <c r="C372" s="8"/>
      <c r="D372" s="1"/>
      <c r="E372" s="6"/>
      <c r="F372" s="7">
        <f>F373+F379+F387+F395+F401+F412</f>
        <v>319630.89999999997</v>
      </c>
      <c r="G372" s="7">
        <f>G373+G379+G387+G395+G401+G412</f>
        <v>320048.89999999997</v>
      </c>
    </row>
    <row r="373" spans="1:7" ht="12.75">
      <c r="A373" s="39" t="str">
        <f ca="1">IF(ISERROR(MATCH(B373,Код_КЦСР,0)),"",INDIRECT(ADDRESS(MATCH(B373,Код_КЦСР,0)+1,2,,,"КЦСР")))</f>
        <v>Обеспечение доступа к спортивным объектам</v>
      </c>
      <c r="B373" s="52" t="s">
        <v>254</v>
      </c>
      <c r="C373" s="8"/>
      <c r="D373" s="1"/>
      <c r="E373" s="6"/>
      <c r="F373" s="7">
        <f aca="true" t="shared" si="53" ref="F373:G377">F374</f>
        <v>176820.9</v>
      </c>
      <c r="G373" s="7">
        <f t="shared" si="53"/>
        <v>176820.9</v>
      </c>
    </row>
    <row r="374" spans="1:7" ht="12.75">
      <c r="A374" s="39" t="str">
        <f ca="1">IF(ISERROR(MATCH(C374,Код_Раздел,0)),"",INDIRECT(ADDRESS(MATCH(C374,Код_Раздел,0)+1,2,,,"Раздел")))</f>
        <v>Физическая культура и спорт</v>
      </c>
      <c r="B374" s="52" t="s">
        <v>254</v>
      </c>
      <c r="C374" s="8" t="s">
        <v>555</v>
      </c>
      <c r="D374" s="1"/>
      <c r="E374" s="6"/>
      <c r="F374" s="7">
        <f t="shared" si="53"/>
        <v>176820.9</v>
      </c>
      <c r="G374" s="7">
        <f t="shared" si="53"/>
        <v>176820.9</v>
      </c>
    </row>
    <row r="375" spans="1:7" ht="12.75">
      <c r="A375" s="10" t="s">
        <v>518</v>
      </c>
      <c r="B375" s="52" t="s">
        <v>254</v>
      </c>
      <c r="C375" s="8" t="s">
        <v>555</v>
      </c>
      <c r="D375" s="1" t="s">
        <v>544</v>
      </c>
      <c r="E375" s="6"/>
      <c r="F375" s="7">
        <f t="shared" si="53"/>
        <v>176820.9</v>
      </c>
      <c r="G375" s="7">
        <f t="shared" si="53"/>
        <v>176820.9</v>
      </c>
    </row>
    <row r="376" spans="1:7" ht="33">
      <c r="A376" s="39" t="str">
        <f ca="1">IF(ISERROR(MATCH(E376,Код_КВР,0)),"",INDIRECT(ADDRESS(MATCH(E376,Код_КВР,0)+1,2,,,"КВР")))</f>
        <v>Предоставление субсидий бюджетным, автономным учреждениям и иным некоммерческим организациям</v>
      </c>
      <c r="B376" s="52" t="s">
        <v>254</v>
      </c>
      <c r="C376" s="8" t="s">
        <v>555</v>
      </c>
      <c r="D376" s="1" t="s">
        <v>544</v>
      </c>
      <c r="E376" s="6">
        <v>600</v>
      </c>
      <c r="F376" s="7">
        <f t="shared" si="53"/>
        <v>176820.9</v>
      </c>
      <c r="G376" s="7">
        <f t="shared" si="53"/>
        <v>176820.9</v>
      </c>
    </row>
    <row r="377" spans="1:7" ht="12.75">
      <c r="A377" s="39" t="str">
        <f ca="1">IF(ISERROR(MATCH(E377,Код_КВР,0)),"",INDIRECT(ADDRESS(MATCH(E377,Код_КВР,0)+1,2,,,"КВР")))</f>
        <v>Субсидии автономным учреждениям</v>
      </c>
      <c r="B377" s="52" t="s">
        <v>254</v>
      </c>
      <c r="C377" s="8" t="s">
        <v>555</v>
      </c>
      <c r="D377" s="1" t="s">
        <v>544</v>
      </c>
      <c r="E377" s="6">
        <v>620</v>
      </c>
      <c r="F377" s="7">
        <f t="shared" si="53"/>
        <v>176820.9</v>
      </c>
      <c r="G377" s="7">
        <f t="shared" si="53"/>
        <v>176820.9</v>
      </c>
    </row>
    <row r="378" spans="1:7" ht="49.5">
      <c r="A378" s="39" t="str">
        <f ca="1">IF(ISERROR(MATCH(E378,Код_КВР,0)),"",INDIRECT(ADDRESS(MATCH(E378,Код_КВР,0)+1,2,,,"КВР")))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78" s="52" t="s">
        <v>254</v>
      </c>
      <c r="C378" s="8" t="s">
        <v>555</v>
      </c>
      <c r="D378" s="1" t="s">
        <v>544</v>
      </c>
      <c r="E378" s="6">
        <v>621</v>
      </c>
      <c r="F378" s="7">
        <f>'прил.16'!G1006</f>
        <v>176820.9</v>
      </c>
      <c r="G378" s="7">
        <f>'прил.16'!H1006</f>
        <v>176820.9</v>
      </c>
    </row>
    <row r="379" spans="1:7" ht="33">
      <c r="A379" s="39" t="str">
        <f ca="1">IF(ISERROR(MATCH(B379,Код_КЦСР,0)),"",INDIRECT(ADDRESS(MATCH(B379,Код_КЦСР,0)+1,2,,,"КЦСР")))</f>
        <v>Обеспечение участия в физкультурных и спортивных мероприятиях различного уровня (региональных и выше)</v>
      </c>
      <c r="B379" s="52" t="s">
        <v>256</v>
      </c>
      <c r="C379" s="8"/>
      <c r="D379" s="1"/>
      <c r="E379" s="6"/>
      <c r="F379" s="7">
        <f aca="true" t="shared" si="54" ref="F379:G381">F380</f>
        <v>18569.3</v>
      </c>
      <c r="G379" s="7">
        <f t="shared" si="54"/>
        <v>18569.3</v>
      </c>
    </row>
    <row r="380" spans="1:7" ht="12.75">
      <c r="A380" s="39" t="str">
        <f ca="1">IF(ISERROR(MATCH(C380,Код_Раздел,0)),"",INDIRECT(ADDRESS(MATCH(C380,Код_Раздел,0)+1,2,,,"Раздел")))</f>
        <v>Физическая культура и спорт</v>
      </c>
      <c r="B380" s="52" t="s">
        <v>256</v>
      </c>
      <c r="C380" s="8" t="s">
        <v>555</v>
      </c>
      <c r="D380" s="1"/>
      <c r="E380" s="6"/>
      <c r="F380" s="7">
        <f t="shared" si="54"/>
        <v>18569.3</v>
      </c>
      <c r="G380" s="7">
        <f t="shared" si="54"/>
        <v>18569.3</v>
      </c>
    </row>
    <row r="381" spans="1:7" ht="12.75">
      <c r="A381" s="10" t="s">
        <v>518</v>
      </c>
      <c r="B381" s="52" t="s">
        <v>256</v>
      </c>
      <c r="C381" s="8" t="s">
        <v>555</v>
      </c>
      <c r="D381" s="1" t="s">
        <v>544</v>
      </c>
      <c r="E381" s="6"/>
      <c r="F381" s="7">
        <f t="shared" si="54"/>
        <v>18569.3</v>
      </c>
      <c r="G381" s="7">
        <f t="shared" si="54"/>
        <v>18569.3</v>
      </c>
    </row>
    <row r="382" spans="1:7" ht="33">
      <c r="A382" s="39" t="str">
        <f ca="1">IF(ISERROR(MATCH(E382,Код_КВР,0)),"",INDIRECT(ADDRESS(MATCH(E382,Код_КВР,0)+1,2,,,"КВР")))</f>
        <v>Предоставление субсидий бюджетным, автономным учреждениям и иным некоммерческим организациям</v>
      </c>
      <c r="B382" s="52" t="s">
        <v>256</v>
      </c>
      <c r="C382" s="8" t="s">
        <v>555</v>
      </c>
      <c r="D382" s="1" t="s">
        <v>544</v>
      </c>
      <c r="E382" s="6">
        <v>600</v>
      </c>
      <c r="F382" s="7">
        <f>F383+F385</f>
        <v>18569.3</v>
      </c>
      <c r="G382" s="7">
        <f>G383+G385</f>
        <v>18569.3</v>
      </c>
    </row>
    <row r="383" spans="1:7" ht="12.75">
      <c r="A383" s="39" t="str">
        <f ca="1">IF(ISERROR(MATCH(E383,Код_КВР,0)),"",INDIRECT(ADDRESS(MATCH(E383,Код_КВР,0)+1,2,,,"КВР")))</f>
        <v>Субсидии бюджетным учреждениям</v>
      </c>
      <c r="B383" s="52" t="s">
        <v>256</v>
      </c>
      <c r="C383" s="8" t="s">
        <v>555</v>
      </c>
      <c r="D383" s="1" t="s">
        <v>544</v>
      </c>
      <c r="E383" s="6">
        <v>610</v>
      </c>
      <c r="F383" s="7">
        <f>F384</f>
        <v>15637.3</v>
      </c>
      <c r="G383" s="7">
        <f>G384</f>
        <v>15637.3</v>
      </c>
    </row>
    <row r="384" spans="1:7" ht="49.5">
      <c r="A384" s="39" t="str">
        <f ca="1">IF(ISERROR(MATCH(E384,Код_КВР,0)),"",INDIRECT(ADDRESS(MATCH(E384,Код_КВР,0)+1,2,,,"КВР")))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4" s="52" t="s">
        <v>256</v>
      </c>
      <c r="C384" s="8" t="s">
        <v>555</v>
      </c>
      <c r="D384" s="1" t="s">
        <v>544</v>
      </c>
      <c r="E384" s="6">
        <v>611</v>
      </c>
      <c r="F384" s="7">
        <f>'прил.16'!G1010</f>
        <v>15637.3</v>
      </c>
      <c r="G384" s="7">
        <f>'прил.16'!H1010</f>
        <v>15637.3</v>
      </c>
    </row>
    <row r="385" spans="1:7" ht="12.75">
      <c r="A385" s="39" t="str">
        <f ca="1">IF(ISERROR(MATCH(E385,Код_КВР,0)),"",INDIRECT(ADDRESS(MATCH(E385,Код_КВР,0)+1,2,,,"КВР")))</f>
        <v>Субсидии автономным учреждениям</v>
      </c>
      <c r="B385" s="52" t="s">
        <v>256</v>
      </c>
      <c r="C385" s="8" t="s">
        <v>555</v>
      </c>
      <c r="D385" s="1" t="s">
        <v>544</v>
      </c>
      <c r="E385" s="6">
        <v>620</v>
      </c>
      <c r="F385" s="7">
        <f>F386</f>
        <v>2932</v>
      </c>
      <c r="G385" s="7">
        <f>G386</f>
        <v>2932</v>
      </c>
    </row>
    <row r="386" spans="1:7" ht="49.5">
      <c r="A386" s="39" t="str">
        <f ca="1">IF(ISERROR(MATCH(E386,Код_КВР,0)),"",INDIRECT(ADDRESS(MATCH(E386,Код_КВР,0)+1,2,,,"КВР")))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86" s="52" t="s">
        <v>256</v>
      </c>
      <c r="C386" s="8" t="s">
        <v>555</v>
      </c>
      <c r="D386" s="1" t="s">
        <v>544</v>
      </c>
      <c r="E386" s="6">
        <v>621</v>
      </c>
      <c r="F386" s="7">
        <f>'прил.16'!G1012</f>
        <v>2932</v>
      </c>
      <c r="G386" s="7">
        <f>'прил.16'!H1012</f>
        <v>2932</v>
      </c>
    </row>
    <row r="387" spans="1:7" ht="33">
      <c r="A387" s="39" t="str">
        <f ca="1">IF(ISERROR(MATCH(B387,Код_КЦСР,0)),"",INDIRECT(ADDRESS(MATCH(B387,Код_КЦСР,0)+1,2,,,"КЦСР")))</f>
        <v>Услуга по реализации образовательных программ дополнительного образования детей</v>
      </c>
      <c r="B387" s="52" t="s">
        <v>258</v>
      </c>
      <c r="C387" s="8"/>
      <c r="D387" s="1"/>
      <c r="E387" s="6"/>
      <c r="F387" s="7">
        <f aca="true" t="shared" si="55" ref="F387:G389">F388</f>
        <v>115771.6</v>
      </c>
      <c r="G387" s="7">
        <f t="shared" si="55"/>
        <v>116187.29999999999</v>
      </c>
    </row>
    <row r="388" spans="1:7" ht="12.75">
      <c r="A388" s="39" t="str">
        <f ca="1">IF(ISERROR(MATCH(C388,Код_Раздел,0)),"",INDIRECT(ADDRESS(MATCH(C388,Код_Раздел,0)+1,2,,,"Раздел")))</f>
        <v>Образование</v>
      </c>
      <c r="B388" s="52" t="s">
        <v>258</v>
      </c>
      <c r="C388" s="8" t="s">
        <v>527</v>
      </c>
      <c r="D388" s="1"/>
      <c r="E388" s="6"/>
      <c r="F388" s="7">
        <f t="shared" si="55"/>
        <v>115771.6</v>
      </c>
      <c r="G388" s="7">
        <f t="shared" si="55"/>
        <v>116187.29999999999</v>
      </c>
    </row>
    <row r="389" spans="1:7" ht="12.75">
      <c r="A389" s="10" t="s">
        <v>579</v>
      </c>
      <c r="B389" s="52" t="s">
        <v>258</v>
      </c>
      <c r="C389" s="8" t="s">
        <v>527</v>
      </c>
      <c r="D389" s="1" t="s">
        <v>545</v>
      </c>
      <c r="E389" s="6"/>
      <c r="F389" s="7">
        <f t="shared" si="55"/>
        <v>115771.6</v>
      </c>
      <c r="G389" s="7">
        <f t="shared" si="55"/>
        <v>116187.29999999999</v>
      </c>
    </row>
    <row r="390" spans="1:7" ht="33">
      <c r="A390" s="39" t="str">
        <f ca="1">IF(ISERROR(MATCH(E390,Код_КВР,0)),"",INDIRECT(ADDRESS(MATCH(E390,Код_КВР,0)+1,2,,,"КВР")))</f>
        <v>Предоставление субсидий бюджетным, автономным учреждениям и иным некоммерческим организациям</v>
      </c>
      <c r="B390" s="52" t="s">
        <v>258</v>
      </c>
      <c r="C390" s="8" t="s">
        <v>527</v>
      </c>
      <c r="D390" s="1" t="s">
        <v>545</v>
      </c>
      <c r="E390" s="6">
        <v>600</v>
      </c>
      <c r="F390" s="7">
        <f>F391+F393</f>
        <v>115771.6</v>
      </c>
      <c r="G390" s="7">
        <f>G391+G393</f>
        <v>116187.29999999999</v>
      </c>
    </row>
    <row r="391" spans="1:7" ht="12.75">
      <c r="A391" s="39" t="str">
        <f ca="1">IF(ISERROR(MATCH(E391,Код_КВР,0)),"",INDIRECT(ADDRESS(MATCH(E391,Код_КВР,0)+1,2,,,"КВР")))</f>
        <v>Субсидии бюджетным учреждениям</v>
      </c>
      <c r="B391" s="52" t="s">
        <v>258</v>
      </c>
      <c r="C391" s="8" t="s">
        <v>527</v>
      </c>
      <c r="D391" s="1" t="s">
        <v>545</v>
      </c>
      <c r="E391" s="6">
        <v>610</v>
      </c>
      <c r="F391" s="7">
        <f>F392</f>
        <v>98225.2</v>
      </c>
      <c r="G391" s="7">
        <f>G392</f>
        <v>98564.4</v>
      </c>
    </row>
    <row r="392" spans="1:7" ht="49.5">
      <c r="A392" s="39" t="str">
        <f ca="1">IF(ISERROR(MATCH(E392,Код_КВР,0)),"",INDIRECT(ADDRESS(MATCH(E392,Код_КВР,0)+1,2,,,"КВР")))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2" s="52" t="s">
        <v>258</v>
      </c>
      <c r="C392" s="8" t="s">
        <v>527</v>
      </c>
      <c r="D392" s="1" t="s">
        <v>545</v>
      </c>
      <c r="E392" s="6">
        <v>611</v>
      </c>
      <c r="F392" s="7">
        <f>'прил.16'!G976</f>
        <v>98225.2</v>
      </c>
      <c r="G392" s="7">
        <f>'прил.16'!H976</f>
        <v>98564.4</v>
      </c>
    </row>
    <row r="393" spans="1:7" ht="12.75">
      <c r="A393" s="39" t="str">
        <f ca="1">IF(ISERROR(MATCH(E393,Код_КВР,0)),"",INDIRECT(ADDRESS(MATCH(E393,Код_КВР,0)+1,2,,,"КВР")))</f>
        <v>Субсидии автономным учреждениям</v>
      </c>
      <c r="B393" s="52" t="s">
        <v>258</v>
      </c>
      <c r="C393" s="8" t="s">
        <v>527</v>
      </c>
      <c r="D393" s="1" t="s">
        <v>545</v>
      </c>
      <c r="E393" s="6">
        <v>620</v>
      </c>
      <c r="F393" s="7">
        <f>F394</f>
        <v>17546.4</v>
      </c>
      <c r="G393" s="7">
        <f>G394</f>
        <v>17622.9</v>
      </c>
    </row>
    <row r="394" spans="1:7" ht="49.5">
      <c r="A394" s="39" t="str">
        <f ca="1">IF(ISERROR(MATCH(E394,Код_КВР,0)),"",INDIRECT(ADDRESS(MATCH(E394,Код_КВР,0)+1,2,,,"КВР")))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94" s="52" t="s">
        <v>258</v>
      </c>
      <c r="C394" s="8" t="s">
        <v>527</v>
      </c>
      <c r="D394" s="1" t="s">
        <v>545</v>
      </c>
      <c r="E394" s="6">
        <v>621</v>
      </c>
      <c r="F394" s="7">
        <f>'прил.16'!G978</f>
        <v>17546.4</v>
      </c>
      <c r="G394" s="7">
        <f>'прил.16'!H978</f>
        <v>17622.9</v>
      </c>
    </row>
    <row r="395" spans="1:7" ht="12.75">
      <c r="A395" s="39" t="str">
        <f ca="1">IF(ISERROR(MATCH(B395,Код_КЦСР,0)),"",INDIRECT(ADDRESS(MATCH(B395,Код_КЦСР,0)+1,2,,,"КЦСР")))</f>
        <v>Организация и ведение бухгалтерского (бюджетного) учета</v>
      </c>
      <c r="B395" s="52" t="s">
        <v>260</v>
      </c>
      <c r="C395" s="8"/>
      <c r="D395" s="1"/>
      <c r="E395" s="6"/>
      <c r="F395" s="7">
        <f aca="true" t="shared" si="56" ref="F395:G399">F396</f>
        <v>3831</v>
      </c>
      <c r="G395" s="7">
        <f t="shared" si="56"/>
        <v>3833.3</v>
      </c>
    </row>
    <row r="396" spans="1:7" ht="12.75">
      <c r="A396" s="39" t="str">
        <f ca="1">IF(ISERROR(MATCH(C396,Код_Раздел,0)),"",INDIRECT(ADDRESS(MATCH(C396,Код_Раздел,0)+1,2,,,"Раздел")))</f>
        <v>Физическая культура и спорт</v>
      </c>
      <c r="B396" s="52" t="s">
        <v>260</v>
      </c>
      <c r="C396" s="8" t="s">
        <v>555</v>
      </c>
      <c r="D396" s="1"/>
      <c r="E396" s="6"/>
      <c r="F396" s="7">
        <f t="shared" si="56"/>
        <v>3831</v>
      </c>
      <c r="G396" s="7">
        <f t="shared" si="56"/>
        <v>3833.3</v>
      </c>
    </row>
    <row r="397" spans="1:7" ht="12.75">
      <c r="A397" s="10" t="s">
        <v>524</v>
      </c>
      <c r="B397" s="52" t="s">
        <v>260</v>
      </c>
      <c r="C397" s="8" t="s">
        <v>555</v>
      </c>
      <c r="D397" s="1" t="s">
        <v>552</v>
      </c>
      <c r="E397" s="6"/>
      <c r="F397" s="7">
        <f t="shared" si="56"/>
        <v>3831</v>
      </c>
      <c r="G397" s="7">
        <f t="shared" si="56"/>
        <v>3833.3</v>
      </c>
    </row>
    <row r="398" spans="1:7" ht="33">
      <c r="A398" s="39" t="str">
        <f ca="1">IF(ISERROR(MATCH(E398,Код_КВР,0)),"",INDIRECT(ADDRESS(MATCH(E398,Код_КВР,0)+1,2,,,"КВР")))</f>
        <v>Предоставление субсидий бюджетным, автономным учреждениям и иным некоммерческим организациям</v>
      </c>
      <c r="B398" s="52" t="s">
        <v>260</v>
      </c>
      <c r="C398" s="8" t="s">
        <v>555</v>
      </c>
      <c r="D398" s="1" t="s">
        <v>552</v>
      </c>
      <c r="E398" s="6">
        <v>600</v>
      </c>
      <c r="F398" s="7">
        <f t="shared" si="56"/>
        <v>3831</v>
      </c>
      <c r="G398" s="7">
        <f t="shared" si="56"/>
        <v>3833.3</v>
      </c>
    </row>
    <row r="399" spans="1:7" ht="12.75">
      <c r="A399" s="39" t="str">
        <f ca="1">IF(ISERROR(MATCH(E399,Код_КВР,0)),"",INDIRECT(ADDRESS(MATCH(E399,Код_КВР,0)+1,2,,,"КВР")))</f>
        <v>Субсидии бюджетным учреждениям</v>
      </c>
      <c r="B399" s="52" t="s">
        <v>260</v>
      </c>
      <c r="C399" s="8" t="s">
        <v>555</v>
      </c>
      <c r="D399" s="1" t="s">
        <v>552</v>
      </c>
      <c r="E399" s="6">
        <v>610</v>
      </c>
      <c r="F399" s="7">
        <f t="shared" si="56"/>
        <v>3831</v>
      </c>
      <c r="G399" s="7">
        <f t="shared" si="56"/>
        <v>3833.3</v>
      </c>
    </row>
    <row r="400" spans="1:7" ht="49.5">
      <c r="A400" s="39" t="str">
        <f ca="1">IF(ISERROR(MATCH(E400,Код_КВР,0)),"",INDIRECT(ADDRESS(MATCH(E400,Код_КВР,0)+1,2,,,"КВР")))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0" s="52" t="s">
        <v>260</v>
      </c>
      <c r="C400" s="8" t="s">
        <v>555</v>
      </c>
      <c r="D400" s="1" t="s">
        <v>552</v>
      </c>
      <c r="E400" s="6">
        <v>611</v>
      </c>
      <c r="F400" s="7">
        <f>'прил.16'!G1043</f>
        <v>3831</v>
      </c>
      <c r="G400" s="7">
        <f>'прил.16'!H1043</f>
        <v>3833.3</v>
      </c>
    </row>
    <row r="401" spans="1:7" ht="12.75">
      <c r="A401" s="39" t="str">
        <f ca="1">IF(ISERROR(MATCH(B401,Код_КЦСР,0)),"",INDIRECT(ADDRESS(MATCH(B401,Код_КЦСР,0)+1,2,,,"КЦСР")))</f>
        <v>Популяризация физической культуры и спорта</v>
      </c>
      <c r="B401" s="52" t="s">
        <v>262</v>
      </c>
      <c r="C401" s="8"/>
      <c r="D401" s="1"/>
      <c r="E401" s="6"/>
      <c r="F401" s="7">
        <f>F402</f>
        <v>4638.1</v>
      </c>
      <c r="G401" s="7">
        <f>G402</f>
        <v>4638.1</v>
      </c>
    </row>
    <row r="402" spans="1:7" ht="12.75">
      <c r="A402" s="39" t="str">
        <f ca="1">IF(ISERROR(MATCH(C402,Код_Раздел,0)),"",INDIRECT(ADDRESS(MATCH(C402,Код_Раздел,0)+1,2,,,"Раздел")))</f>
        <v>Физическая культура и спорт</v>
      </c>
      <c r="B402" s="52" t="s">
        <v>262</v>
      </c>
      <c r="C402" s="8" t="s">
        <v>555</v>
      </c>
      <c r="D402" s="1"/>
      <c r="E402" s="6"/>
      <c r="F402" s="7">
        <f>F403</f>
        <v>4638.1</v>
      </c>
      <c r="G402" s="7">
        <f>G403</f>
        <v>4638.1</v>
      </c>
    </row>
    <row r="403" spans="1:7" ht="12.75">
      <c r="A403" s="10" t="s">
        <v>518</v>
      </c>
      <c r="B403" s="52" t="s">
        <v>262</v>
      </c>
      <c r="C403" s="8" t="s">
        <v>555</v>
      </c>
      <c r="D403" s="1" t="s">
        <v>544</v>
      </c>
      <c r="E403" s="6"/>
      <c r="F403" s="7">
        <f>F404+F407</f>
        <v>4638.1</v>
      </c>
      <c r="G403" s="7">
        <f>G404+G407</f>
        <v>4638.1</v>
      </c>
    </row>
    <row r="404" spans="1:7" ht="12.75">
      <c r="A404" s="39" t="str">
        <f aca="true" t="shared" si="57" ref="A404:A411">IF(ISERROR(MATCH(E404,Код_КВР,0)),"",INDIRECT(ADDRESS(MATCH(E404,Код_КВР,0)+1,2,,,"КВР")))</f>
        <v>Закупка товаров, работ и услуг для муниципальных нужд</v>
      </c>
      <c r="B404" s="52" t="s">
        <v>262</v>
      </c>
      <c r="C404" s="8" t="s">
        <v>555</v>
      </c>
      <c r="D404" s="1" t="s">
        <v>544</v>
      </c>
      <c r="E404" s="6">
        <v>200</v>
      </c>
      <c r="F404" s="7">
        <f>F405</f>
        <v>622.8</v>
      </c>
      <c r="G404" s="7">
        <f>G405</f>
        <v>622.8</v>
      </c>
    </row>
    <row r="405" spans="1:7" ht="33">
      <c r="A405" s="39" t="str">
        <f ca="1" t="shared" si="57"/>
        <v>Иные закупки товаров, работ и услуг для обеспечения муниципальных нужд</v>
      </c>
      <c r="B405" s="52" t="s">
        <v>262</v>
      </c>
      <c r="C405" s="8" t="s">
        <v>555</v>
      </c>
      <c r="D405" s="1" t="s">
        <v>544</v>
      </c>
      <c r="E405" s="6">
        <v>240</v>
      </c>
      <c r="F405" s="7">
        <f>F406</f>
        <v>622.8</v>
      </c>
      <c r="G405" s="7">
        <f>G406</f>
        <v>622.8</v>
      </c>
    </row>
    <row r="406" spans="1:7" ht="33">
      <c r="A406" s="39" t="str">
        <f ca="1" t="shared" si="57"/>
        <v xml:space="preserve">Прочая закупка товаров, работ и услуг для обеспечения муниципальных нужд         </v>
      </c>
      <c r="B406" s="52" t="s">
        <v>262</v>
      </c>
      <c r="C406" s="8" t="s">
        <v>555</v>
      </c>
      <c r="D406" s="1" t="s">
        <v>544</v>
      </c>
      <c r="E406" s="6">
        <v>244</v>
      </c>
      <c r="F406" s="7">
        <f>'прил.16'!G1016</f>
        <v>622.8</v>
      </c>
      <c r="G406" s="7">
        <f>'прил.16'!H1016</f>
        <v>622.8</v>
      </c>
    </row>
    <row r="407" spans="1:7" ht="33">
      <c r="A407" s="39" t="str">
        <f ca="1" t="shared" si="57"/>
        <v>Предоставление субсидий бюджетным, автономным учреждениям и иным некоммерческим организациям</v>
      </c>
      <c r="B407" s="52" t="s">
        <v>262</v>
      </c>
      <c r="C407" s="8" t="s">
        <v>555</v>
      </c>
      <c r="D407" s="1" t="s">
        <v>544</v>
      </c>
      <c r="E407" s="6">
        <v>600</v>
      </c>
      <c r="F407" s="7">
        <f>F408+F410</f>
        <v>4015.3</v>
      </c>
      <c r="G407" s="7">
        <f>G408+G410</f>
        <v>4015.3</v>
      </c>
    </row>
    <row r="408" spans="1:7" ht="12.75">
      <c r="A408" s="39" t="str">
        <f ca="1" t="shared" si="57"/>
        <v>Субсидии бюджетным учреждениям</v>
      </c>
      <c r="B408" s="52" t="s">
        <v>262</v>
      </c>
      <c r="C408" s="8" t="s">
        <v>555</v>
      </c>
      <c r="D408" s="1" t="s">
        <v>544</v>
      </c>
      <c r="E408" s="6">
        <v>610</v>
      </c>
      <c r="F408" s="7">
        <f>F409</f>
        <v>2939.9</v>
      </c>
      <c r="G408" s="7">
        <f>G409</f>
        <v>2939.9</v>
      </c>
    </row>
    <row r="409" spans="1:7" ht="49.5">
      <c r="A409" s="39" t="str">
        <f ca="1" t="shared" si="5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9" s="52" t="s">
        <v>262</v>
      </c>
      <c r="C409" s="8" t="s">
        <v>555</v>
      </c>
      <c r="D409" s="1" t="s">
        <v>544</v>
      </c>
      <c r="E409" s="6">
        <v>611</v>
      </c>
      <c r="F409" s="7">
        <f>'прил.16'!G1019</f>
        <v>2939.9</v>
      </c>
      <c r="G409" s="7">
        <f>'прил.16'!H1019</f>
        <v>2939.9</v>
      </c>
    </row>
    <row r="410" spans="1:7" ht="12.75">
      <c r="A410" s="39" t="str">
        <f ca="1" t="shared" si="57"/>
        <v>Субсидии автономным учреждениям</v>
      </c>
      <c r="B410" s="52" t="s">
        <v>262</v>
      </c>
      <c r="C410" s="8" t="s">
        <v>555</v>
      </c>
      <c r="D410" s="1" t="s">
        <v>544</v>
      </c>
      <c r="E410" s="6">
        <v>620</v>
      </c>
      <c r="F410" s="7">
        <f>F411</f>
        <v>1075.4</v>
      </c>
      <c r="G410" s="7">
        <f>G411</f>
        <v>1075.4</v>
      </c>
    </row>
    <row r="411" spans="1:7" ht="49.5">
      <c r="A411" s="39" t="str">
        <f ca="1" t="shared" si="57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11" s="52" t="s">
        <v>262</v>
      </c>
      <c r="C411" s="8" t="s">
        <v>555</v>
      </c>
      <c r="D411" s="1" t="s">
        <v>544</v>
      </c>
      <c r="E411" s="6">
        <v>621</v>
      </c>
      <c r="F411" s="7">
        <f>'прил.16'!G1021</f>
        <v>1075.4</v>
      </c>
      <c r="G411" s="7">
        <f>'прил.16'!H1021</f>
        <v>1075.4</v>
      </c>
    </row>
    <row r="412" spans="1:7" ht="12.75" hidden="1">
      <c r="A412" s="39" t="str">
        <f ca="1">IF(ISERROR(MATCH(B412,Код_КЦСР,0)),"",INDIRECT(ADDRESS(MATCH(B412,Код_КЦСР,0)+1,2,,,"КЦСР")))</f>
        <v>Спортивный город</v>
      </c>
      <c r="B412" s="52" t="s">
        <v>264</v>
      </c>
      <c r="C412" s="8"/>
      <c r="D412" s="1"/>
      <c r="E412" s="6"/>
      <c r="F412" s="7">
        <f>F413+F420</f>
        <v>0</v>
      </c>
      <c r="G412" s="7">
        <f>G413+G420</f>
        <v>0</v>
      </c>
    </row>
    <row r="413" spans="1:7" ht="12.75" hidden="1">
      <c r="A413" s="39" t="str">
        <f ca="1">IF(ISERROR(MATCH(C413,Код_Раздел,0)),"",INDIRECT(ADDRESS(MATCH(C413,Код_Раздел,0)+1,2,,,"Раздел")))</f>
        <v>Образование</v>
      </c>
      <c r="B413" s="52" t="s">
        <v>264</v>
      </c>
      <c r="C413" s="8" t="s">
        <v>527</v>
      </c>
      <c r="D413" s="1"/>
      <c r="E413" s="6"/>
      <c r="F413" s="7">
        <f>F414</f>
        <v>0</v>
      </c>
      <c r="G413" s="7">
        <f>G414</f>
        <v>0</v>
      </c>
    </row>
    <row r="414" spans="1:7" ht="12.75" hidden="1">
      <c r="A414" s="10" t="s">
        <v>580</v>
      </c>
      <c r="B414" s="52" t="s">
        <v>264</v>
      </c>
      <c r="C414" s="8" t="s">
        <v>527</v>
      </c>
      <c r="D414" s="1" t="s">
        <v>550</v>
      </c>
      <c r="E414" s="6"/>
      <c r="F414" s="7">
        <f>F415</f>
        <v>0</v>
      </c>
      <c r="G414" s="7">
        <f>G415</f>
        <v>0</v>
      </c>
    </row>
    <row r="415" spans="1:7" ht="33" hidden="1">
      <c r="A415" s="39" t="str">
        <f ca="1">IF(ISERROR(MATCH(E415,Код_КВР,0)),"",INDIRECT(ADDRESS(MATCH(E415,Код_КВР,0)+1,2,,,"КВР")))</f>
        <v>Предоставление субсидий бюджетным, автономным учреждениям и иным некоммерческим организациям</v>
      </c>
      <c r="B415" s="52" t="s">
        <v>264</v>
      </c>
      <c r="C415" s="8" t="s">
        <v>527</v>
      </c>
      <c r="D415" s="1" t="s">
        <v>550</v>
      </c>
      <c r="E415" s="6">
        <v>600</v>
      </c>
      <c r="F415" s="7">
        <f>F416+F418</f>
        <v>0</v>
      </c>
      <c r="G415" s="7">
        <f>G416+G418</f>
        <v>0</v>
      </c>
    </row>
    <row r="416" spans="1:7" ht="12.75" hidden="1">
      <c r="A416" s="39" t="str">
        <f ca="1">IF(ISERROR(MATCH(E416,Код_КВР,0)),"",INDIRECT(ADDRESS(MATCH(E416,Код_КВР,0)+1,2,,,"КВР")))</f>
        <v>Субсидии бюджетным учреждениям</v>
      </c>
      <c r="B416" s="52" t="s">
        <v>264</v>
      </c>
      <c r="C416" s="8" t="s">
        <v>527</v>
      </c>
      <c r="D416" s="1" t="s">
        <v>550</v>
      </c>
      <c r="E416" s="6">
        <v>610</v>
      </c>
      <c r="F416" s="7">
        <f>F417</f>
        <v>0</v>
      </c>
      <c r="G416" s="7">
        <f>G417</f>
        <v>0</v>
      </c>
    </row>
    <row r="417" spans="1:7" ht="12.75" hidden="1">
      <c r="A417" s="39" t="str">
        <f ca="1">IF(ISERROR(MATCH(E417,Код_КВР,0)),"",INDIRECT(ADDRESS(MATCH(E417,Код_КВР,0)+1,2,,,"КВР")))</f>
        <v>Субсидии бюджетным учреждениям на иные цели</v>
      </c>
      <c r="B417" s="52" t="s">
        <v>264</v>
      </c>
      <c r="C417" s="8" t="s">
        <v>527</v>
      </c>
      <c r="D417" s="1" t="s">
        <v>550</v>
      </c>
      <c r="E417" s="6">
        <v>612</v>
      </c>
      <c r="F417" s="7">
        <f>'прил.16'!G984</f>
        <v>0</v>
      </c>
      <c r="G417" s="7">
        <f>'прил.16'!H984</f>
        <v>0</v>
      </c>
    </row>
    <row r="418" spans="1:7" ht="12.75" hidden="1">
      <c r="A418" s="39" t="str">
        <f ca="1">IF(ISERROR(MATCH(E418,Код_КВР,0)),"",INDIRECT(ADDRESS(MATCH(E418,Код_КВР,0)+1,2,,,"КВР")))</f>
        <v>Субсидии автономным учреждениям</v>
      </c>
      <c r="B418" s="52" t="s">
        <v>264</v>
      </c>
      <c r="C418" s="8" t="s">
        <v>527</v>
      </c>
      <c r="D418" s="1" t="s">
        <v>550</v>
      </c>
      <c r="E418" s="6">
        <v>620</v>
      </c>
      <c r="F418" s="7">
        <f>F419</f>
        <v>0</v>
      </c>
      <c r="G418" s="7">
        <f>G419</f>
        <v>0</v>
      </c>
    </row>
    <row r="419" spans="1:7" ht="12.75" hidden="1">
      <c r="A419" s="39" t="str">
        <f ca="1">IF(ISERROR(MATCH(E419,Код_КВР,0)),"",INDIRECT(ADDRESS(MATCH(E419,Код_КВР,0)+1,2,,,"КВР")))</f>
        <v>Субсидии автономным учреждениям на иные цели</v>
      </c>
      <c r="B419" s="52" t="s">
        <v>264</v>
      </c>
      <c r="C419" s="8" t="s">
        <v>527</v>
      </c>
      <c r="D419" s="1" t="s">
        <v>550</v>
      </c>
      <c r="E419" s="6">
        <v>622</v>
      </c>
      <c r="F419" s="7">
        <f>'прил.16'!G986</f>
        <v>0</v>
      </c>
      <c r="G419" s="7">
        <f>'прил.16'!H986</f>
        <v>0</v>
      </c>
    </row>
    <row r="420" spans="1:7" ht="12.75" hidden="1">
      <c r="A420" s="39" t="str">
        <f ca="1">IF(ISERROR(MATCH(C420,Код_Раздел,0)),"",INDIRECT(ADDRESS(MATCH(C420,Код_Раздел,0)+1,2,,,"Раздел")))</f>
        <v>Физическая культура и спорт</v>
      </c>
      <c r="B420" s="52" t="s">
        <v>264</v>
      </c>
      <c r="C420" s="8" t="s">
        <v>555</v>
      </c>
      <c r="D420" s="1"/>
      <c r="E420" s="6"/>
      <c r="F420" s="7">
        <f>F421+F426</f>
        <v>0</v>
      </c>
      <c r="G420" s="7">
        <f>G421+G426</f>
        <v>0</v>
      </c>
    </row>
    <row r="421" spans="1:7" ht="12.75" hidden="1">
      <c r="A421" s="10" t="s">
        <v>518</v>
      </c>
      <c r="B421" s="52" t="s">
        <v>264</v>
      </c>
      <c r="C421" s="8" t="s">
        <v>555</v>
      </c>
      <c r="D421" s="1" t="s">
        <v>544</v>
      </c>
      <c r="E421" s="6"/>
      <c r="F421" s="7">
        <f>F422</f>
        <v>0</v>
      </c>
      <c r="G421" s="7">
        <f>G422</f>
        <v>0</v>
      </c>
    </row>
    <row r="422" spans="1:7" ht="33" hidden="1">
      <c r="A422" s="39" t="str">
        <f ca="1">IF(ISERROR(MATCH(E422,Код_КВР,0)),"",INDIRECT(ADDRESS(MATCH(E422,Код_КВР,0)+1,2,,,"КВР")))</f>
        <v>Предоставление субсидий бюджетным, автономным учреждениям и иным некоммерческим организациям</v>
      </c>
      <c r="B422" s="52" t="s">
        <v>264</v>
      </c>
      <c r="C422" s="8" t="s">
        <v>555</v>
      </c>
      <c r="D422" s="1" t="s">
        <v>544</v>
      </c>
      <c r="E422" s="6">
        <v>600</v>
      </c>
      <c r="F422" s="7">
        <f>F423+F425</f>
        <v>0</v>
      </c>
      <c r="G422" s="7">
        <f>G423+G425</f>
        <v>0</v>
      </c>
    </row>
    <row r="423" spans="1:7" ht="12.75" hidden="1">
      <c r="A423" s="39" t="str">
        <f ca="1">IF(ISERROR(MATCH(E423,Код_КВР,0)),"",INDIRECT(ADDRESS(MATCH(E423,Код_КВР,0)+1,2,,,"КВР")))</f>
        <v>Субсидии автономным учреждениям</v>
      </c>
      <c r="B423" s="52" t="s">
        <v>264</v>
      </c>
      <c r="C423" s="8" t="s">
        <v>555</v>
      </c>
      <c r="D423" s="1" t="s">
        <v>544</v>
      </c>
      <c r="E423" s="6">
        <v>620</v>
      </c>
      <c r="F423" s="7">
        <f>F424</f>
        <v>0</v>
      </c>
      <c r="G423" s="7">
        <f>G424</f>
        <v>0</v>
      </c>
    </row>
    <row r="424" spans="1:7" ht="12.75" hidden="1">
      <c r="A424" s="39" t="str">
        <f ca="1">IF(ISERROR(MATCH(E424,Код_КВР,0)),"",INDIRECT(ADDRESS(MATCH(E424,Код_КВР,0)+1,2,,,"КВР")))</f>
        <v>Субсидии автономным учреждениям на иные цели</v>
      </c>
      <c r="B424" s="52" t="s">
        <v>264</v>
      </c>
      <c r="C424" s="8" t="s">
        <v>555</v>
      </c>
      <c r="D424" s="1" t="s">
        <v>544</v>
      </c>
      <c r="E424" s="6">
        <v>622</v>
      </c>
      <c r="F424" s="7">
        <f>'прил.16'!G1025</f>
        <v>0</v>
      </c>
      <c r="G424" s="7">
        <f>'прил.16'!H1025</f>
        <v>0</v>
      </c>
    </row>
    <row r="425" spans="1:7" ht="33" hidden="1">
      <c r="A425" s="39" t="str">
        <f ca="1">IF(ISERROR(MATCH(E425,Код_КВР,0)),"",INDIRECT(ADDRESS(MATCH(E425,Код_КВР,0)+1,2,,,"КВР")))</f>
        <v>Субсидии некоммерческим организациям (за исключением государственных (муниципальных) учреждений)</v>
      </c>
      <c r="B425" s="52" t="s">
        <v>264</v>
      </c>
      <c r="C425" s="8" t="s">
        <v>555</v>
      </c>
      <c r="D425" s="1" t="s">
        <v>544</v>
      </c>
      <c r="E425" s="6">
        <v>630</v>
      </c>
      <c r="F425" s="7">
        <f>'прил.16'!G1026</f>
        <v>0</v>
      </c>
      <c r="G425" s="7">
        <f>'прил.16'!H1026</f>
        <v>0</v>
      </c>
    </row>
    <row r="426" spans="1:7" ht="12.75" hidden="1">
      <c r="A426" s="10" t="s">
        <v>595</v>
      </c>
      <c r="B426" s="52" t="s">
        <v>264</v>
      </c>
      <c r="C426" s="8" t="s">
        <v>555</v>
      </c>
      <c r="D426" s="1" t="s">
        <v>545</v>
      </c>
      <c r="E426" s="6"/>
      <c r="F426" s="7">
        <f aca="true" t="shared" si="58" ref="F426:G428">F427</f>
        <v>0</v>
      </c>
      <c r="G426" s="7">
        <f t="shared" si="58"/>
        <v>0</v>
      </c>
    </row>
    <row r="427" spans="1:7" ht="33" hidden="1">
      <c r="A427" s="39" t="str">
        <f ca="1">IF(ISERROR(MATCH(E427,Код_КВР,0)),"",INDIRECT(ADDRESS(MATCH(E427,Код_КВР,0)+1,2,,,"КВР")))</f>
        <v>Предоставление субсидий бюджетным, автономным учреждениям и иным некоммерческим организациям</v>
      </c>
      <c r="B427" s="52" t="s">
        <v>264</v>
      </c>
      <c r="C427" s="8" t="s">
        <v>555</v>
      </c>
      <c r="D427" s="1" t="s">
        <v>545</v>
      </c>
      <c r="E427" s="6">
        <v>600</v>
      </c>
      <c r="F427" s="7">
        <f t="shared" si="58"/>
        <v>0</v>
      </c>
      <c r="G427" s="7">
        <f t="shared" si="58"/>
        <v>0</v>
      </c>
    </row>
    <row r="428" spans="1:7" ht="12.75" hidden="1">
      <c r="A428" s="39" t="str">
        <f ca="1">IF(ISERROR(MATCH(E428,Код_КВР,0)),"",INDIRECT(ADDRESS(MATCH(E428,Код_КВР,0)+1,2,,,"КВР")))</f>
        <v>Субсидии автономным учреждениям</v>
      </c>
      <c r="B428" s="52" t="s">
        <v>264</v>
      </c>
      <c r="C428" s="8" t="s">
        <v>555</v>
      </c>
      <c r="D428" s="1" t="s">
        <v>545</v>
      </c>
      <c r="E428" s="6">
        <v>620</v>
      </c>
      <c r="F428" s="7">
        <f t="shared" si="58"/>
        <v>0</v>
      </c>
      <c r="G428" s="7">
        <f t="shared" si="58"/>
        <v>0</v>
      </c>
    </row>
    <row r="429" spans="1:7" ht="12.75" hidden="1">
      <c r="A429" s="39" t="str">
        <f ca="1">IF(ISERROR(MATCH(E429,Код_КВР,0)),"",INDIRECT(ADDRESS(MATCH(E429,Код_КВР,0)+1,2,,,"КВР")))</f>
        <v>Субсидии автономным учреждениям на иные цели</v>
      </c>
      <c r="B429" s="52" t="s">
        <v>264</v>
      </c>
      <c r="C429" s="8" t="s">
        <v>555</v>
      </c>
      <c r="D429" s="1" t="s">
        <v>545</v>
      </c>
      <c r="E429" s="6">
        <v>622</v>
      </c>
      <c r="F429" s="7">
        <f>'прил.16'!G1037</f>
        <v>0</v>
      </c>
      <c r="G429" s="7">
        <f>'прил.16'!H1037</f>
        <v>0</v>
      </c>
    </row>
    <row r="430" spans="1:7" ht="33">
      <c r="A430" s="39" t="str">
        <f ca="1">IF(ISERROR(MATCH(B430,Код_КЦСР,0)),"",INDIRECT(ADDRESS(MATCH(B430,Код_КЦСР,0)+1,2,,,"КЦСР")))</f>
        <v>Муниципальная программа «Развитие архивного дела» на 2013-2018 годы</v>
      </c>
      <c r="B430" s="52" t="s">
        <v>266</v>
      </c>
      <c r="C430" s="8"/>
      <c r="D430" s="1"/>
      <c r="E430" s="6"/>
      <c r="F430" s="7">
        <f>F431+F442</f>
        <v>13998.8</v>
      </c>
      <c r="G430" s="7">
        <f>G431+G442</f>
        <v>14175.6</v>
      </c>
    </row>
    <row r="431" spans="1:7" ht="49.5">
      <c r="A431" s="39" t="str">
        <f ca="1">IF(ISERROR(MATCH(B431,Код_КЦСР,0)),"",INDIRECT(ADDRESS(MATCH(B431,Код_КЦСР,0)+1,2,,,"КЦСР")))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431" s="52" t="s">
        <v>268</v>
      </c>
      <c r="C431" s="8"/>
      <c r="D431" s="1"/>
      <c r="E431" s="6"/>
      <c r="F431" s="7">
        <f>F432</f>
        <v>12926.8</v>
      </c>
      <c r="G431" s="7">
        <f>G432</f>
        <v>13103.6</v>
      </c>
    </row>
    <row r="432" spans="1:7" ht="12.75">
      <c r="A432" s="39" t="str">
        <f ca="1">IF(ISERROR(MATCH(C432,Код_Раздел,0)),"",INDIRECT(ADDRESS(MATCH(C432,Код_Раздел,0)+1,2,,,"Раздел")))</f>
        <v>Общегосударственные  вопросы</v>
      </c>
      <c r="B432" s="52" t="s">
        <v>268</v>
      </c>
      <c r="C432" s="8" t="s">
        <v>544</v>
      </c>
      <c r="D432" s="1"/>
      <c r="E432" s="6"/>
      <c r="F432" s="7">
        <f>F433</f>
        <v>12926.8</v>
      </c>
      <c r="G432" s="7">
        <f>G433</f>
        <v>13103.6</v>
      </c>
    </row>
    <row r="433" spans="1:7" ht="12.75">
      <c r="A433" s="10" t="s">
        <v>568</v>
      </c>
      <c r="B433" s="52" t="s">
        <v>268</v>
      </c>
      <c r="C433" s="8" t="s">
        <v>544</v>
      </c>
      <c r="D433" s="1" t="s">
        <v>522</v>
      </c>
      <c r="E433" s="6"/>
      <c r="F433" s="7">
        <f>F434+F436+F439</f>
        <v>12926.8</v>
      </c>
      <c r="G433" s="7">
        <f>G434+G436+G439</f>
        <v>13103.6</v>
      </c>
    </row>
    <row r="434" spans="1:7" ht="33">
      <c r="A434" s="39" t="str">
        <f aca="true" t="shared" si="59" ref="A434:A440">IF(ISERROR(MATCH(E434,Код_КВР,0)),"",INDIRECT(ADDRESS(MATCH(E434,Код_КВР,0)+1,2,,,"КВР")))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34" s="52" t="s">
        <v>268</v>
      </c>
      <c r="C434" s="8" t="s">
        <v>544</v>
      </c>
      <c r="D434" s="1" t="s">
        <v>522</v>
      </c>
      <c r="E434" s="6">
        <v>100</v>
      </c>
      <c r="F434" s="7">
        <f>F435</f>
        <v>6387</v>
      </c>
      <c r="G434" s="7">
        <f>G435</f>
        <v>6387</v>
      </c>
    </row>
    <row r="435" spans="1:7" ht="12.75">
      <c r="A435" s="39" t="str">
        <f ca="1" t="shared" si="59"/>
        <v>Расходы на выплаты персоналу казенных учреждений</v>
      </c>
      <c r="B435" s="52" t="s">
        <v>268</v>
      </c>
      <c r="C435" s="8" t="s">
        <v>544</v>
      </c>
      <c r="D435" s="1" t="s">
        <v>522</v>
      </c>
      <c r="E435" s="6">
        <v>110</v>
      </c>
      <c r="F435" s="7">
        <f>'прил.16'!G60</f>
        <v>6387</v>
      </c>
      <c r="G435" s="7">
        <f>'прил.16'!H60</f>
        <v>6387</v>
      </c>
    </row>
    <row r="436" spans="1:7" ht="12.75">
      <c r="A436" s="39" t="str">
        <f ca="1" t="shared" si="59"/>
        <v>Закупка товаров, работ и услуг для муниципальных нужд</v>
      </c>
      <c r="B436" s="52" t="s">
        <v>268</v>
      </c>
      <c r="C436" s="8" t="s">
        <v>544</v>
      </c>
      <c r="D436" s="1" t="s">
        <v>522</v>
      </c>
      <c r="E436" s="6">
        <v>200</v>
      </c>
      <c r="F436" s="7">
        <f>F437</f>
        <v>4262.8</v>
      </c>
      <c r="G436" s="7">
        <f>G437</f>
        <v>4465.7</v>
      </c>
    </row>
    <row r="437" spans="1:7" ht="33">
      <c r="A437" s="39" t="str">
        <f ca="1" t="shared" si="59"/>
        <v>Иные закупки товаров, работ и услуг для обеспечения муниципальных нужд</v>
      </c>
      <c r="B437" s="52" t="s">
        <v>268</v>
      </c>
      <c r="C437" s="8" t="s">
        <v>544</v>
      </c>
      <c r="D437" s="1" t="s">
        <v>522</v>
      </c>
      <c r="E437" s="6">
        <v>240</v>
      </c>
      <c r="F437" s="7">
        <f>F438</f>
        <v>4262.8</v>
      </c>
      <c r="G437" s="7">
        <f>G438</f>
        <v>4465.7</v>
      </c>
    </row>
    <row r="438" spans="1:7" ht="33">
      <c r="A438" s="39" t="str">
        <f ca="1" t="shared" si="59"/>
        <v xml:space="preserve">Прочая закупка товаров, работ и услуг для обеспечения муниципальных нужд         </v>
      </c>
      <c r="B438" s="52" t="s">
        <v>268</v>
      </c>
      <c r="C438" s="8" t="s">
        <v>544</v>
      </c>
      <c r="D438" s="1" t="s">
        <v>522</v>
      </c>
      <c r="E438" s="6">
        <v>244</v>
      </c>
      <c r="F438" s="7">
        <f>'прил.16'!G63</f>
        <v>4262.8</v>
      </c>
      <c r="G438" s="7">
        <f>'прил.16'!H63</f>
        <v>4465.7</v>
      </c>
    </row>
    <row r="439" spans="1:7" ht="12.75">
      <c r="A439" s="39" t="str">
        <f ca="1" t="shared" si="59"/>
        <v>Иные бюджетные ассигнования</v>
      </c>
      <c r="B439" s="52" t="s">
        <v>268</v>
      </c>
      <c r="C439" s="8" t="s">
        <v>544</v>
      </c>
      <c r="D439" s="1" t="s">
        <v>522</v>
      </c>
      <c r="E439" s="6">
        <v>800</v>
      </c>
      <c r="F439" s="7">
        <f>F440</f>
        <v>2277</v>
      </c>
      <c r="G439" s="7">
        <f>G440</f>
        <v>2250.9</v>
      </c>
    </row>
    <row r="440" spans="1:7" ht="12.75">
      <c r="A440" s="39" t="str">
        <f ca="1" t="shared" si="59"/>
        <v>Уплата налогов, сборов и иных платежей</v>
      </c>
      <c r="B440" s="52" t="s">
        <v>268</v>
      </c>
      <c r="C440" s="8" t="s">
        <v>544</v>
      </c>
      <c r="D440" s="1" t="s">
        <v>522</v>
      </c>
      <c r="E440" s="6">
        <v>850</v>
      </c>
      <c r="F440" s="7">
        <f>F441</f>
        <v>2277</v>
      </c>
      <c r="G440" s="7">
        <f>G441</f>
        <v>2250.9</v>
      </c>
    </row>
    <row r="441" spans="1:7" ht="12.75">
      <c r="A441" s="39" t="str">
        <f ca="1">IF(ISERROR(MATCH(E441,Код_КВР,0)),"",INDIRECT(ADDRESS(MATCH(E441,Код_КВР,0)+1,2,,,"КВР")))</f>
        <v>Уплата налога на имущество организаций и земельного налога</v>
      </c>
      <c r="B441" s="52" t="s">
        <v>268</v>
      </c>
      <c r="C441" s="8" t="s">
        <v>544</v>
      </c>
      <c r="D441" s="1" t="s">
        <v>522</v>
      </c>
      <c r="E441" s="6">
        <v>851</v>
      </c>
      <c r="F441" s="7">
        <f>'прил.16'!G66</f>
        <v>2277</v>
      </c>
      <c r="G441" s="7">
        <f>'прил.16'!H66</f>
        <v>2250.9</v>
      </c>
    </row>
    <row r="442" spans="1:7" ht="105" customHeight="1">
      <c r="A442" s="39" t="str">
        <f ca="1">IF(ISERROR(MATCH(B442,Код_КЦСР,0)),"",INDIRECT(ADDRESS(MATCH(B442,Код_КЦСР,0)+1,2,,,"КЦСР")))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442" s="6" t="s">
        <v>92</v>
      </c>
      <c r="C442" s="8"/>
      <c r="D442" s="1"/>
      <c r="E442" s="6"/>
      <c r="F442" s="7">
        <f>F443</f>
        <v>1072</v>
      </c>
      <c r="G442" s="7">
        <f>G443</f>
        <v>1072</v>
      </c>
    </row>
    <row r="443" spans="1:7" ht="12.75">
      <c r="A443" s="39" t="str">
        <f ca="1">IF(ISERROR(MATCH(C443,Код_Раздел,0)),"",INDIRECT(ADDRESS(MATCH(C443,Код_Раздел,0)+1,2,,,"Раздел")))</f>
        <v>Общегосударственные  вопросы</v>
      </c>
      <c r="B443" s="6" t="s">
        <v>92</v>
      </c>
      <c r="C443" s="8" t="s">
        <v>544</v>
      </c>
      <c r="D443" s="1"/>
      <c r="E443" s="6"/>
      <c r="F443" s="7">
        <f>F444</f>
        <v>1072</v>
      </c>
      <c r="G443" s="7">
        <f>G444</f>
        <v>1072</v>
      </c>
    </row>
    <row r="444" spans="1:7" ht="12.75">
      <c r="A444" s="10" t="s">
        <v>568</v>
      </c>
      <c r="B444" s="6" t="s">
        <v>92</v>
      </c>
      <c r="C444" s="8" t="s">
        <v>544</v>
      </c>
      <c r="D444" s="1" t="s">
        <v>522</v>
      </c>
      <c r="E444" s="6"/>
      <c r="F444" s="7">
        <f>F445+F447</f>
        <v>1072</v>
      </c>
      <c r="G444" s="7">
        <f>G445+G447</f>
        <v>1072</v>
      </c>
    </row>
    <row r="445" spans="1:7" ht="33">
      <c r="A445" s="39" t="str">
        <f ca="1">IF(ISERROR(MATCH(E445,Код_КВР,0)),"",INDIRECT(ADDRESS(MATCH(E445,Код_КВР,0)+1,2,,,"КВР")))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45" s="6" t="s">
        <v>92</v>
      </c>
      <c r="C445" s="8" t="s">
        <v>544</v>
      </c>
      <c r="D445" s="1" t="s">
        <v>522</v>
      </c>
      <c r="E445" s="6">
        <v>100</v>
      </c>
      <c r="F445" s="7">
        <f>F446</f>
        <v>305.2</v>
      </c>
      <c r="G445" s="7">
        <f>G446</f>
        <v>305.2</v>
      </c>
    </row>
    <row r="446" spans="1:7" ht="12.75">
      <c r="A446" s="39" t="str">
        <f ca="1">IF(ISERROR(MATCH(E446,Код_КВР,0)),"",INDIRECT(ADDRESS(MATCH(E446,Код_КВР,0)+1,2,,,"КВР")))</f>
        <v>Расходы на выплаты персоналу казенных учреждений</v>
      </c>
      <c r="B446" s="6" t="s">
        <v>92</v>
      </c>
      <c r="C446" s="8" t="s">
        <v>544</v>
      </c>
      <c r="D446" s="1" t="s">
        <v>522</v>
      </c>
      <c r="E446" s="6">
        <v>110</v>
      </c>
      <c r="F446" s="7">
        <f>'прил.16'!G69</f>
        <v>305.2</v>
      </c>
      <c r="G446" s="7">
        <f>'прил.16'!H69</f>
        <v>305.2</v>
      </c>
    </row>
    <row r="447" spans="1:7" ht="12.75">
      <c r="A447" s="39" t="str">
        <f ca="1">IF(ISERROR(MATCH(E447,Код_КВР,0)),"",INDIRECT(ADDRESS(MATCH(E447,Код_КВР,0)+1,2,,,"КВР")))</f>
        <v>Закупка товаров, работ и услуг для муниципальных нужд</v>
      </c>
      <c r="B447" s="6" t="s">
        <v>92</v>
      </c>
      <c r="C447" s="8" t="s">
        <v>544</v>
      </c>
      <c r="D447" s="1" t="s">
        <v>522</v>
      </c>
      <c r="E447" s="6">
        <v>200</v>
      </c>
      <c r="F447" s="7">
        <f>F448</f>
        <v>766.8</v>
      </c>
      <c r="G447" s="7">
        <f>G448</f>
        <v>766.8</v>
      </c>
    </row>
    <row r="448" spans="1:7" ht="33">
      <c r="A448" s="39" t="str">
        <f ca="1">IF(ISERROR(MATCH(E448,Код_КВР,0)),"",INDIRECT(ADDRESS(MATCH(E448,Код_КВР,0)+1,2,,,"КВР")))</f>
        <v>Иные закупки товаров, работ и услуг для обеспечения муниципальных нужд</v>
      </c>
      <c r="B448" s="6" t="s">
        <v>92</v>
      </c>
      <c r="C448" s="8" t="s">
        <v>544</v>
      </c>
      <c r="D448" s="1" t="s">
        <v>522</v>
      </c>
      <c r="E448" s="6">
        <v>240</v>
      </c>
      <c r="F448" s="7">
        <f>F449</f>
        <v>766.8</v>
      </c>
      <c r="G448" s="7">
        <f>G449</f>
        <v>766.8</v>
      </c>
    </row>
    <row r="449" spans="1:7" ht="33">
      <c r="A449" s="39" t="str">
        <f ca="1">IF(ISERROR(MATCH(E449,Код_КВР,0)),"",INDIRECT(ADDRESS(MATCH(E449,Код_КВР,0)+1,2,,,"КВР")))</f>
        <v xml:space="preserve">Прочая закупка товаров, работ и услуг для обеспечения муниципальных нужд         </v>
      </c>
      <c r="B449" s="6" t="s">
        <v>92</v>
      </c>
      <c r="C449" s="8" t="s">
        <v>544</v>
      </c>
      <c r="D449" s="1" t="s">
        <v>522</v>
      </c>
      <c r="E449" s="6">
        <v>244</v>
      </c>
      <c r="F449" s="7">
        <f>'прил.16'!G72</f>
        <v>766.8</v>
      </c>
      <c r="G449" s="7">
        <f>'прил.16'!H72</f>
        <v>766.8</v>
      </c>
    </row>
    <row r="450" spans="1:7" ht="33">
      <c r="A450" s="39" t="str">
        <f ca="1">IF(ISERROR(MATCH(B450,Код_КЦСР,0)),"",INDIRECT(ADDRESS(MATCH(B450,Код_КЦСР,0)+1,2,,,"КЦСР")))</f>
        <v>Муниципальная программа «Охрана окружающей среды» на 2013-2022 годы</v>
      </c>
      <c r="B450" s="54" t="s">
        <v>270</v>
      </c>
      <c r="C450" s="8"/>
      <c r="D450" s="1"/>
      <c r="E450" s="6"/>
      <c r="F450" s="7">
        <f>F451+F457+F468+F474</f>
        <v>5500</v>
      </c>
      <c r="G450" s="7">
        <f>G451+G457+G468+G474</f>
        <v>5500</v>
      </c>
    </row>
    <row r="451" spans="1:7" ht="33">
      <c r="A451" s="39" t="str">
        <f ca="1">IF(ISERROR(MATCH(B451,Код_КЦСР,0)),"",INDIRECT(ADDRESS(MATCH(B451,Код_КЦСР,0)+1,2,,,"КЦСР")))</f>
        <v>Сбор и анализ информации о факторах окружающей среды и оценка их влияния на здоровье населения</v>
      </c>
      <c r="B451" s="54" t="s">
        <v>272</v>
      </c>
      <c r="C451" s="8"/>
      <c r="D451" s="1"/>
      <c r="E451" s="6"/>
      <c r="F451" s="7">
        <f aca="true" t="shared" si="60" ref="F451:G455">F452</f>
        <v>4795</v>
      </c>
      <c r="G451" s="7">
        <f t="shared" si="60"/>
        <v>4795</v>
      </c>
    </row>
    <row r="452" spans="1:7" ht="12.75">
      <c r="A452" s="39" t="str">
        <f ca="1">IF(ISERROR(MATCH(C452,Код_Раздел,0)),"",INDIRECT(ADDRESS(MATCH(C452,Код_Раздел,0)+1,2,,,"Раздел")))</f>
        <v>Охрана окружающей среды</v>
      </c>
      <c r="B452" s="54" t="s">
        <v>272</v>
      </c>
      <c r="C452" s="8" t="s">
        <v>548</v>
      </c>
      <c r="D452" s="1"/>
      <c r="E452" s="6"/>
      <c r="F452" s="7">
        <f t="shared" si="60"/>
        <v>4795</v>
      </c>
      <c r="G452" s="7">
        <f t="shared" si="60"/>
        <v>4795</v>
      </c>
    </row>
    <row r="453" spans="1:7" ht="12.75">
      <c r="A453" s="10" t="s">
        <v>584</v>
      </c>
      <c r="B453" s="54" t="s">
        <v>272</v>
      </c>
      <c r="C453" s="8" t="s">
        <v>548</v>
      </c>
      <c r="D453" s="1" t="s">
        <v>552</v>
      </c>
      <c r="E453" s="6"/>
      <c r="F453" s="7">
        <f t="shared" si="60"/>
        <v>4795</v>
      </c>
      <c r="G453" s="7">
        <f t="shared" si="60"/>
        <v>4795</v>
      </c>
    </row>
    <row r="454" spans="1:7" ht="12.75">
      <c r="A454" s="39" t="str">
        <f ca="1">IF(ISERROR(MATCH(E454,Код_КВР,0)),"",INDIRECT(ADDRESS(MATCH(E454,Код_КВР,0)+1,2,,,"КВР")))</f>
        <v>Закупка товаров, работ и услуг для муниципальных нужд</v>
      </c>
      <c r="B454" s="54" t="s">
        <v>272</v>
      </c>
      <c r="C454" s="8" t="s">
        <v>548</v>
      </c>
      <c r="D454" s="1" t="s">
        <v>552</v>
      </c>
      <c r="E454" s="6">
        <v>200</v>
      </c>
      <c r="F454" s="7">
        <f t="shared" si="60"/>
        <v>4795</v>
      </c>
      <c r="G454" s="7">
        <f t="shared" si="60"/>
        <v>4795</v>
      </c>
    </row>
    <row r="455" spans="1:7" ht="33">
      <c r="A455" s="39" t="str">
        <f ca="1">IF(ISERROR(MATCH(E455,Код_КВР,0)),"",INDIRECT(ADDRESS(MATCH(E455,Код_КВР,0)+1,2,,,"КВР")))</f>
        <v>Иные закупки товаров, работ и услуг для обеспечения муниципальных нужд</v>
      </c>
      <c r="B455" s="54" t="s">
        <v>272</v>
      </c>
      <c r="C455" s="8" t="s">
        <v>548</v>
      </c>
      <c r="D455" s="1" t="s">
        <v>552</v>
      </c>
      <c r="E455" s="6">
        <v>240</v>
      </c>
      <c r="F455" s="7">
        <f t="shared" si="60"/>
        <v>4795</v>
      </c>
      <c r="G455" s="7">
        <f t="shared" si="60"/>
        <v>4795</v>
      </c>
    </row>
    <row r="456" spans="1:7" ht="33">
      <c r="A456" s="39" t="str">
        <f ca="1">IF(ISERROR(MATCH(E456,Код_КВР,0)),"",INDIRECT(ADDRESS(MATCH(E456,Код_КВР,0)+1,2,,,"КВР")))</f>
        <v xml:space="preserve">Прочая закупка товаров, работ и услуг для обеспечения муниципальных нужд         </v>
      </c>
      <c r="B456" s="54" t="s">
        <v>272</v>
      </c>
      <c r="C456" s="8" t="s">
        <v>548</v>
      </c>
      <c r="D456" s="1" t="s">
        <v>552</v>
      </c>
      <c r="E456" s="6">
        <v>244</v>
      </c>
      <c r="F456" s="7">
        <f>'прил.16'!G1325</f>
        <v>4795</v>
      </c>
      <c r="G456" s="7">
        <f>'прил.16'!H1325</f>
        <v>4795</v>
      </c>
    </row>
    <row r="457" spans="1:7" ht="33">
      <c r="A457" s="39" t="str">
        <f ca="1">IF(ISERROR(MATCH(B457,Код_КЦСР,0)),"",INDIRECT(ADDRESS(MATCH(B457,Код_КЦСР,0)+1,2,,,"КЦСР")))</f>
        <v>Организация мероприятий по экологическому образованию и воспитанию населения</v>
      </c>
      <c r="B457" s="54" t="s">
        <v>274</v>
      </c>
      <c r="C457" s="8"/>
      <c r="D457" s="1"/>
      <c r="E457" s="6"/>
      <c r="F457" s="7">
        <f>F458+F463</f>
        <v>475</v>
      </c>
      <c r="G457" s="7">
        <f>G458+G463</f>
        <v>475</v>
      </c>
    </row>
    <row r="458" spans="1:7" ht="12.75">
      <c r="A458" s="39" t="str">
        <f ca="1">IF(ISERROR(MATCH(C458,Код_Раздел,0)),"",INDIRECT(ADDRESS(MATCH(C458,Код_Раздел,0)+1,2,,,"Раздел")))</f>
        <v>Образование</v>
      </c>
      <c r="B458" s="54" t="s">
        <v>274</v>
      </c>
      <c r="C458" s="8" t="s">
        <v>527</v>
      </c>
      <c r="D458" s="1"/>
      <c r="E458" s="6"/>
      <c r="F458" s="7">
        <f aca="true" t="shared" si="61" ref="F458:G461">F459</f>
        <v>455</v>
      </c>
      <c r="G458" s="7">
        <f t="shared" si="61"/>
        <v>455</v>
      </c>
    </row>
    <row r="459" spans="1:7" ht="12.75">
      <c r="A459" s="10" t="s">
        <v>580</v>
      </c>
      <c r="B459" s="54" t="s">
        <v>274</v>
      </c>
      <c r="C459" s="8" t="s">
        <v>527</v>
      </c>
      <c r="D459" s="1" t="s">
        <v>550</v>
      </c>
      <c r="E459" s="6"/>
      <c r="F459" s="7">
        <f t="shared" si="61"/>
        <v>455</v>
      </c>
      <c r="G459" s="7">
        <f t="shared" si="61"/>
        <v>455</v>
      </c>
    </row>
    <row r="460" spans="1:7" ht="33">
      <c r="A460" s="39" t="str">
        <f ca="1">IF(ISERROR(MATCH(E460,Код_КВР,0)),"",INDIRECT(ADDRESS(MATCH(E460,Код_КВР,0)+1,2,,,"КВР")))</f>
        <v>Предоставление субсидий бюджетным, автономным учреждениям и иным некоммерческим организациям</v>
      </c>
      <c r="B460" s="54" t="s">
        <v>274</v>
      </c>
      <c r="C460" s="8" t="s">
        <v>527</v>
      </c>
      <c r="D460" s="1" t="s">
        <v>550</v>
      </c>
      <c r="E460" s="6">
        <v>600</v>
      </c>
      <c r="F460" s="7">
        <f t="shared" si="61"/>
        <v>455</v>
      </c>
      <c r="G460" s="7">
        <f t="shared" si="61"/>
        <v>455</v>
      </c>
    </row>
    <row r="461" spans="1:7" ht="12.75">
      <c r="A461" s="39" t="str">
        <f ca="1">IF(ISERROR(MATCH(E461,Код_КВР,0)),"",INDIRECT(ADDRESS(MATCH(E461,Код_КВР,0)+1,2,,,"КВР")))</f>
        <v>Субсидии бюджетным учреждениям</v>
      </c>
      <c r="B461" s="54" t="s">
        <v>274</v>
      </c>
      <c r="C461" s="8" t="s">
        <v>527</v>
      </c>
      <c r="D461" s="1" t="s">
        <v>550</v>
      </c>
      <c r="E461" s="6">
        <v>610</v>
      </c>
      <c r="F461" s="7">
        <f t="shared" si="61"/>
        <v>455</v>
      </c>
      <c r="G461" s="7">
        <f t="shared" si="61"/>
        <v>455</v>
      </c>
    </row>
    <row r="462" spans="1:7" ht="12.75">
      <c r="A462" s="39" t="str">
        <f ca="1">IF(ISERROR(MATCH(E462,Код_КВР,0)),"",INDIRECT(ADDRESS(MATCH(E462,Код_КВР,0)+1,2,,,"КВР")))</f>
        <v>Субсидии бюджетным учреждениям на иные цели</v>
      </c>
      <c r="B462" s="54" t="s">
        <v>274</v>
      </c>
      <c r="C462" s="8" t="s">
        <v>527</v>
      </c>
      <c r="D462" s="1" t="s">
        <v>550</v>
      </c>
      <c r="E462" s="6">
        <v>612</v>
      </c>
      <c r="F462" s="7">
        <f>'прил.16'!G620</f>
        <v>455</v>
      </c>
      <c r="G462" s="7">
        <f>'прил.16'!H620</f>
        <v>455</v>
      </c>
    </row>
    <row r="463" spans="1:7" ht="12.75">
      <c r="A463" s="39" t="str">
        <f ca="1">IF(ISERROR(MATCH(C463,Код_Раздел,0)),"",INDIRECT(ADDRESS(MATCH(C463,Код_Раздел,0)+1,2,,,"Раздел")))</f>
        <v>Культура, кинематография</v>
      </c>
      <c r="B463" s="54" t="s">
        <v>274</v>
      </c>
      <c r="C463" s="8" t="s">
        <v>553</v>
      </c>
      <c r="D463" s="1"/>
      <c r="E463" s="6"/>
      <c r="F463" s="7">
        <f aca="true" t="shared" si="62" ref="F463:G466">F464</f>
        <v>20</v>
      </c>
      <c r="G463" s="7">
        <f t="shared" si="62"/>
        <v>20</v>
      </c>
    </row>
    <row r="464" spans="1:7" ht="12.75">
      <c r="A464" s="10" t="s">
        <v>495</v>
      </c>
      <c r="B464" s="54" t="s">
        <v>274</v>
      </c>
      <c r="C464" s="8" t="s">
        <v>553</v>
      </c>
      <c r="D464" s="1" t="s">
        <v>547</v>
      </c>
      <c r="E464" s="6"/>
      <c r="F464" s="7">
        <f t="shared" si="62"/>
        <v>20</v>
      </c>
      <c r="G464" s="7">
        <f t="shared" si="62"/>
        <v>20</v>
      </c>
    </row>
    <row r="465" spans="1:7" ht="33">
      <c r="A465" s="39" t="str">
        <f ca="1">IF(ISERROR(MATCH(E465,Код_КВР,0)),"",INDIRECT(ADDRESS(MATCH(E465,Код_КВР,0)+1,2,,,"КВР")))</f>
        <v>Предоставление субсидий бюджетным, автономным учреждениям и иным некоммерческим организациям</v>
      </c>
      <c r="B465" s="54" t="s">
        <v>274</v>
      </c>
      <c r="C465" s="8" t="s">
        <v>553</v>
      </c>
      <c r="D465" s="1" t="s">
        <v>547</v>
      </c>
      <c r="E465" s="6">
        <v>600</v>
      </c>
      <c r="F465" s="7">
        <f t="shared" si="62"/>
        <v>20</v>
      </c>
      <c r="G465" s="7">
        <f t="shared" si="62"/>
        <v>20</v>
      </c>
    </row>
    <row r="466" spans="1:7" ht="12.75">
      <c r="A466" s="39" t="str">
        <f ca="1">IF(ISERROR(MATCH(E466,Код_КВР,0)),"",INDIRECT(ADDRESS(MATCH(E466,Код_КВР,0)+1,2,,,"КВР")))</f>
        <v>Субсидии бюджетным учреждениям</v>
      </c>
      <c r="B466" s="54" t="s">
        <v>274</v>
      </c>
      <c r="C466" s="8" t="s">
        <v>553</v>
      </c>
      <c r="D466" s="1" t="s">
        <v>547</v>
      </c>
      <c r="E466" s="6">
        <v>610</v>
      </c>
      <c r="F466" s="7">
        <f t="shared" si="62"/>
        <v>20</v>
      </c>
      <c r="G466" s="7">
        <f t="shared" si="62"/>
        <v>20</v>
      </c>
    </row>
    <row r="467" spans="1:7" ht="12.75">
      <c r="A467" s="39" t="str">
        <f ca="1">IF(ISERROR(MATCH(E467,Код_КВР,0)),"",INDIRECT(ADDRESS(MATCH(E467,Код_КВР,0)+1,2,,,"КВР")))</f>
        <v>Субсидии бюджетным учреждениям на иные цели</v>
      </c>
      <c r="B467" s="54" t="s">
        <v>274</v>
      </c>
      <c r="C467" s="8" t="s">
        <v>553</v>
      </c>
      <c r="D467" s="1" t="s">
        <v>547</v>
      </c>
      <c r="E467" s="6">
        <v>612</v>
      </c>
      <c r="F467" s="7">
        <f>'прил.16'!G921</f>
        <v>20</v>
      </c>
      <c r="G467" s="7">
        <f>'прил.16'!H921</f>
        <v>20</v>
      </c>
    </row>
    <row r="468" spans="1:7" ht="33">
      <c r="A468" s="39" t="str">
        <f ca="1">IF(ISERROR(MATCH(B468,Код_КЦСР,0)),"",INDIRECT(ADDRESS(MATCH(B468,Код_КЦСР,0)+1,2,,,"КЦСР")))</f>
        <v>Оборудование основных помещений МБДОУ  бактерицидными лампами</v>
      </c>
      <c r="B468" s="54" t="s">
        <v>276</v>
      </c>
      <c r="C468" s="8"/>
      <c r="D468" s="1"/>
      <c r="E468" s="6"/>
      <c r="F468" s="7">
        <f aca="true" t="shared" si="63" ref="F468:G472">F469</f>
        <v>30</v>
      </c>
      <c r="G468" s="7">
        <f t="shared" si="63"/>
        <v>30</v>
      </c>
    </row>
    <row r="469" spans="1:7" ht="12.75">
      <c r="A469" s="39" t="str">
        <f ca="1">IF(ISERROR(MATCH(C469,Код_Раздел,0)),"",INDIRECT(ADDRESS(MATCH(C469,Код_Раздел,0)+1,2,,,"Раздел")))</f>
        <v>Образование</v>
      </c>
      <c r="B469" s="54" t="s">
        <v>276</v>
      </c>
      <c r="C469" s="8" t="s">
        <v>527</v>
      </c>
      <c r="D469" s="1"/>
      <c r="E469" s="6"/>
      <c r="F469" s="7">
        <f t="shared" si="63"/>
        <v>30</v>
      </c>
      <c r="G469" s="7">
        <f t="shared" si="63"/>
        <v>30</v>
      </c>
    </row>
    <row r="470" spans="1:7" ht="12.75">
      <c r="A470" s="10" t="s">
        <v>580</v>
      </c>
      <c r="B470" s="54" t="s">
        <v>276</v>
      </c>
      <c r="C470" s="8" t="s">
        <v>527</v>
      </c>
      <c r="D470" s="1" t="s">
        <v>550</v>
      </c>
      <c r="E470" s="6"/>
      <c r="F470" s="7">
        <f t="shared" si="63"/>
        <v>30</v>
      </c>
      <c r="G470" s="7">
        <f t="shared" si="63"/>
        <v>30</v>
      </c>
    </row>
    <row r="471" spans="1:7" ht="33">
      <c r="A471" s="39" t="str">
        <f ca="1">IF(ISERROR(MATCH(E471,Код_КВР,0)),"",INDIRECT(ADDRESS(MATCH(E471,Код_КВР,0)+1,2,,,"КВР")))</f>
        <v>Предоставление субсидий бюджетным, автономным учреждениям и иным некоммерческим организациям</v>
      </c>
      <c r="B471" s="54" t="s">
        <v>276</v>
      </c>
      <c r="C471" s="8" t="s">
        <v>527</v>
      </c>
      <c r="D471" s="1" t="s">
        <v>550</v>
      </c>
      <c r="E471" s="6">
        <v>600</v>
      </c>
      <c r="F471" s="7">
        <f t="shared" si="63"/>
        <v>30</v>
      </c>
      <c r="G471" s="7">
        <f t="shared" si="63"/>
        <v>30</v>
      </c>
    </row>
    <row r="472" spans="1:7" ht="12.75">
      <c r="A472" s="39" t="str">
        <f ca="1">IF(ISERROR(MATCH(E472,Код_КВР,0)),"",INDIRECT(ADDRESS(MATCH(E472,Код_КВР,0)+1,2,,,"КВР")))</f>
        <v>Субсидии бюджетным учреждениям</v>
      </c>
      <c r="B472" s="54" t="s">
        <v>276</v>
      </c>
      <c r="C472" s="8" t="s">
        <v>527</v>
      </c>
      <c r="D472" s="1" t="s">
        <v>550</v>
      </c>
      <c r="E472" s="6">
        <v>610</v>
      </c>
      <c r="F472" s="7">
        <f t="shared" si="63"/>
        <v>30</v>
      </c>
      <c r="G472" s="7">
        <f t="shared" si="63"/>
        <v>30</v>
      </c>
    </row>
    <row r="473" spans="1:7" ht="12.75">
      <c r="A473" s="39" t="str">
        <f ca="1">IF(ISERROR(MATCH(E473,Код_КВР,0)),"",INDIRECT(ADDRESS(MATCH(E473,Код_КВР,0)+1,2,,,"КВР")))</f>
        <v>Субсидии бюджетным учреждениям на иные цели</v>
      </c>
      <c r="B473" s="54" t="s">
        <v>276</v>
      </c>
      <c r="C473" s="8" t="s">
        <v>527</v>
      </c>
      <c r="D473" s="1" t="s">
        <v>550</v>
      </c>
      <c r="E473" s="6">
        <v>612</v>
      </c>
      <c r="F473" s="7">
        <f>'прил.16'!G624</f>
        <v>30</v>
      </c>
      <c r="G473" s="7">
        <f>'прил.16'!H624</f>
        <v>30</v>
      </c>
    </row>
    <row r="474" spans="1:7" ht="82.5">
      <c r="A474" s="39" t="str">
        <f ca="1">IF(ISERROR(MATCH(B474,Код_КЦСР,0)),"",INDIRECT(ADDRESS(MATCH(B474,Код_КЦСР,0)+1,2,,,"КЦСР")))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74" s="54" t="s">
        <v>278</v>
      </c>
      <c r="C474" s="8"/>
      <c r="D474" s="1"/>
      <c r="E474" s="6"/>
      <c r="F474" s="7">
        <f aca="true" t="shared" si="64" ref="F474:G477">F475</f>
        <v>200</v>
      </c>
      <c r="G474" s="7">
        <f t="shared" si="64"/>
        <v>200</v>
      </c>
    </row>
    <row r="475" spans="1:7" ht="12.75">
      <c r="A475" s="39" t="str">
        <f ca="1">IF(ISERROR(MATCH(C475,Код_Раздел,0)),"",INDIRECT(ADDRESS(MATCH(C475,Код_Раздел,0)+1,2,,,"Раздел")))</f>
        <v>Охрана окружающей среды</v>
      </c>
      <c r="B475" s="54" t="s">
        <v>278</v>
      </c>
      <c r="C475" s="8" t="s">
        <v>548</v>
      </c>
      <c r="D475" s="1"/>
      <c r="E475" s="6"/>
      <c r="F475" s="7">
        <f t="shared" si="64"/>
        <v>200</v>
      </c>
      <c r="G475" s="7">
        <f t="shared" si="64"/>
        <v>200</v>
      </c>
    </row>
    <row r="476" spans="1:7" ht="12.75">
      <c r="A476" s="10" t="s">
        <v>584</v>
      </c>
      <c r="B476" s="54" t="s">
        <v>278</v>
      </c>
      <c r="C476" s="8" t="s">
        <v>548</v>
      </c>
      <c r="D476" s="1" t="s">
        <v>552</v>
      </c>
      <c r="E476" s="6"/>
      <c r="F476" s="7">
        <f t="shared" si="64"/>
        <v>200</v>
      </c>
      <c r="G476" s="7">
        <f t="shared" si="64"/>
        <v>200</v>
      </c>
    </row>
    <row r="477" spans="1:7" ht="12.75">
      <c r="A477" s="39" t="str">
        <f ca="1">IF(ISERROR(MATCH(E477,Код_КВР,0)),"",INDIRECT(ADDRESS(MATCH(E477,Код_КВР,0)+1,2,,,"КВР")))</f>
        <v>Иные бюджетные ассигнования</v>
      </c>
      <c r="B477" s="54" t="s">
        <v>278</v>
      </c>
      <c r="C477" s="8" t="s">
        <v>548</v>
      </c>
      <c r="D477" s="1" t="s">
        <v>552</v>
      </c>
      <c r="E477" s="6">
        <v>800</v>
      </c>
      <c r="F477" s="7">
        <f t="shared" si="64"/>
        <v>200</v>
      </c>
      <c r="G477" s="7">
        <f t="shared" si="64"/>
        <v>200</v>
      </c>
    </row>
    <row r="478" spans="1:7" ht="49.5">
      <c r="A478" s="39" t="str">
        <f ca="1">IF(ISERROR(MATCH(E478,Код_КВР,0)),"",INDIRECT(ADDRESS(MATCH(E478,Код_КВР,0)+1,2,,,"КВР")))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78" s="54" t="s">
        <v>278</v>
      </c>
      <c r="C478" s="8" t="s">
        <v>548</v>
      </c>
      <c r="D478" s="1" t="s">
        <v>552</v>
      </c>
      <c r="E478" s="6">
        <v>810</v>
      </c>
      <c r="F478" s="7">
        <f>'прил.16'!G452</f>
        <v>200</v>
      </c>
      <c r="G478" s="7">
        <f>'прил.16'!H452</f>
        <v>200</v>
      </c>
    </row>
    <row r="479" spans="1:7" ht="33">
      <c r="A479" s="39" t="str">
        <f ca="1">IF(ISERROR(MATCH(B479,Код_КЦСР,0)),"",INDIRECT(ADDRESS(MATCH(B479,Код_КЦСР,0)+1,2,,,"КЦСР")))</f>
        <v>Муниципальная программа «Содействие развитию потребительского рынка в городе Череповце на 2013-2017 годы»</v>
      </c>
      <c r="B479" s="54" t="s">
        <v>280</v>
      </c>
      <c r="C479" s="8"/>
      <c r="D479" s="1"/>
      <c r="E479" s="6"/>
      <c r="F479" s="7">
        <f aca="true" t="shared" si="65" ref="F479:G484">F480</f>
        <v>150</v>
      </c>
      <c r="G479" s="7">
        <f t="shared" si="65"/>
        <v>150</v>
      </c>
    </row>
    <row r="480" spans="1:7" ht="49.5">
      <c r="A480" s="39" t="str">
        <f ca="1">IF(ISERROR(MATCH(B480,Код_КЦСР,0)),"",INDIRECT(ADDRESS(MATCH(B480,Код_КЦСР,0)+1,2,,,"КЦСР")))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480" s="54" t="s">
        <v>282</v>
      </c>
      <c r="C480" s="8"/>
      <c r="D480" s="1"/>
      <c r="E480" s="6"/>
      <c r="F480" s="7">
        <f t="shared" si="65"/>
        <v>150</v>
      </c>
      <c r="G480" s="7">
        <f t="shared" si="65"/>
        <v>150</v>
      </c>
    </row>
    <row r="481" spans="1:7" ht="12.75">
      <c r="A481" s="39" t="str">
        <f ca="1">IF(ISERROR(MATCH(C481,Код_Раздел,0)),"",INDIRECT(ADDRESS(MATCH(C481,Код_Раздел,0)+1,2,,,"Раздел")))</f>
        <v>Общегосударственные  вопросы</v>
      </c>
      <c r="B481" s="6" t="s">
        <v>282</v>
      </c>
      <c r="C481" s="8" t="s">
        <v>544</v>
      </c>
      <c r="D481" s="1"/>
      <c r="E481" s="6"/>
      <c r="F481" s="7">
        <f t="shared" si="65"/>
        <v>150</v>
      </c>
      <c r="G481" s="7">
        <f t="shared" si="65"/>
        <v>150</v>
      </c>
    </row>
    <row r="482" spans="1:7" ht="12.75">
      <c r="A482" s="10" t="s">
        <v>568</v>
      </c>
      <c r="B482" s="6" t="s">
        <v>282</v>
      </c>
      <c r="C482" s="8" t="s">
        <v>544</v>
      </c>
      <c r="D482" s="1" t="s">
        <v>522</v>
      </c>
      <c r="E482" s="6"/>
      <c r="F482" s="7">
        <f t="shared" si="65"/>
        <v>150</v>
      </c>
      <c r="G482" s="7">
        <f t="shared" si="65"/>
        <v>150</v>
      </c>
    </row>
    <row r="483" spans="1:7" ht="12.75">
      <c r="A483" s="39" t="str">
        <f ca="1">IF(ISERROR(MATCH(E483,Код_КВР,0)),"",INDIRECT(ADDRESS(MATCH(E483,Код_КВР,0)+1,2,,,"КВР")))</f>
        <v>Закупка товаров, работ и услуг для муниципальных нужд</v>
      </c>
      <c r="B483" s="6" t="s">
        <v>282</v>
      </c>
      <c r="C483" s="8" t="s">
        <v>544</v>
      </c>
      <c r="D483" s="1" t="s">
        <v>522</v>
      </c>
      <c r="E483" s="6">
        <v>200</v>
      </c>
      <c r="F483" s="7">
        <f t="shared" si="65"/>
        <v>150</v>
      </c>
      <c r="G483" s="7">
        <f t="shared" si="65"/>
        <v>150</v>
      </c>
    </row>
    <row r="484" spans="1:7" ht="33">
      <c r="A484" s="39" t="str">
        <f ca="1">IF(ISERROR(MATCH(E484,Код_КВР,0)),"",INDIRECT(ADDRESS(MATCH(E484,Код_КВР,0)+1,2,,,"КВР")))</f>
        <v>Иные закупки товаров, работ и услуг для обеспечения муниципальных нужд</v>
      </c>
      <c r="B484" s="6" t="s">
        <v>282</v>
      </c>
      <c r="C484" s="8" t="s">
        <v>544</v>
      </c>
      <c r="D484" s="1" t="s">
        <v>522</v>
      </c>
      <c r="E484" s="6">
        <v>240</v>
      </c>
      <c r="F484" s="7">
        <f t="shared" si="65"/>
        <v>150</v>
      </c>
      <c r="G484" s="7">
        <f t="shared" si="65"/>
        <v>150</v>
      </c>
    </row>
    <row r="485" spans="1:7" ht="33">
      <c r="A485" s="39" t="str">
        <f ca="1">IF(ISERROR(MATCH(E485,Код_КВР,0)),"",INDIRECT(ADDRESS(MATCH(E485,Код_КВР,0)+1,2,,,"КВР")))</f>
        <v xml:space="preserve">Прочая закупка товаров, работ и услуг для обеспечения муниципальных нужд         </v>
      </c>
      <c r="B485" s="6" t="s">
        <v>282</v>
      </c>
      <c r="C485" s="8" t="s">
        <v>544</v>
      </c>
      <c r="D485" s="1" t="s">
        <v>522</v>
      </c>
      <c r="E485" s="6">
        <v>244</v>
      </c>
      <c r="F485" s="7">
        <f>'прил.16'!G77</f>
        <v>150</v>
      </c>
      <c r="G485" s="7">
        <f>'прил.16'!H77</f>
        <v>150</v>
      </c>
    </row>
    <row r="486" spans="1:7" ht="49.5">
      <c r="A486" s="39" t="str">
        <f ca="1">IF(ISERROR(MATCH(B486,Код_КЦСР,0)),"",INDIRECT(ADDRESS(MATCH(B486,Код_КЦСР,0)+1,2,,,"КЦСР")))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486" s="54" t="s">
        <v>284</v>
      </c>
      <c r="C486" s="8"/>
      <c r="D486" s="1"/>
      <c r="E486" s="6"/>
      <c r="F486" s="7">
        <f>F487+F492</f>
        <v>3117.5</v>
      </c>
      <c r="G486" s="7">
        <f>G487+G492</f>
        <v>3117.5</v>
      </c>
    </row>
    <row r="487" spans="1:7" ht="33">
      <c r="A487" s="39" t="str">
        <f ca="1">IF(ISERROR(MATCH(B487,Код_КЦСР,0)),"",INDIRECT(ADDRESS(MATCH(B487,Код_КЦСР,0)+1,2,,,"КЦСР")))</f>
        <v>Субсидии организациям, образующим инфраструктуру поддержки МСП: НП «Агентство Городского Развития»</v>
      </c>
      <c r="B487" s="54" t="s">
        <v>286</v>
      </c>
      <c r="C487" s="8"/>
      <c r="D487" s="1"/>
      <c r="E487" s="6"/>
      <c r="F487" s="7">
        <f aca="true" t="shared" si="66" ref="F487:G490">F488</f>
        <v>3115</v>
      </c>
      <c r="G487" s="7">
        <f t="shared" si="66"/>
        <v>3115</v>
      </c>
    </row>
    <row r="488" spans="1:7" ht="12.75">
      <c r="A488" s="39" t="str">
        <f ca="1">IF(ISERROR(MATCH(C488,Код_Раздел,0)),"",INDIRECT(ADDRESS(MATCH(C488,Код_Раздел,0)+1,2,,,"Раздел")))</f>
        <v>Национальная экономика</v>
      </c>
      <c r="B488" s="54" t="s">
        <v>286</v>
      </c>
      <c r="C488" s="8" t="s">
        <v>547</v>
      </c>
      <c r="D488" s="1"/>
      <c r="E488" s="6"/>
      <c r="F488" s="7">
        <f t="shared" si="66"/>
        <v>3115</v>
      </c>
      <c r="G488" s="7">
        <f t="shared" si="66"/>
        <v>3115</v>
      </c>
    </row>
    <row r="489" spans="1:7" ht="12.75">
      <c r="A489" s="10" t="s">
        <v>568</v>
      </c>
      <c r="B489" s="54" t="s">
        <v>286</v>
      </c>
      <c r="C489" s="8" t="s">
        <v>547</v>
      </c>
      <c r="D489" s="8" t="s">
        <v>528</v>
      </c>
      <c r="E489" s="6"/>
      <c r="F489" s="7">
        <f t="shared" si="66"/>
        <v>3115</v>
      </c>
      <c r="G489" s="7">
        <f t="shared" si="66"/>
        <v>3115</v>
      </c>
    </row>
    <row r="490" spans="1:7" ht="33">
      <c r="A490" s="39" t="str">
        <f ca="1">IF(ISERROR(MATCH(E490,Код_КВР,0)),"",INDIRECT(ADDRESS(MATCH(E490,Код_КВР,0)+1,2,,,"КВР")))</f>
        <v>Предоставление субсидий бюджетным, автономным учреждениям и иным некоммерческим организациям</v>
      </c>
      <c r="B490" s="54" t="s">
        <v>286</v>
      </c>
      <c r="C490" s="8" t="s">
        <v>547</v>
      </c>
      <c r="D490" s="8" t="s">
        <v>528</v>
      </c>
      <c r="E490" s="6">
        <v>600</v>
      </c>
      <c r="F490" s="7">
        <f t="shared" si="66"/>
        <v>3115</v>
      </c>
      <c r="G490" s="7">
        <f t="shared" si="66"/>
        <v>3115</v>
      </c>
    </row>
    <row r="491" spans="1:7" ht="33">
      <c r="A491" s="39" t="str">
        <f ca="1">IF(ISERROR(MATCH(E491,Код_КВР,0)),"",INDIRECT(ADDRESS(MATCH(E491,Код_КВР,0)+1,2,,,"КВР")))</f>
        <v>Субсидии некоммерческим организациям (за исключением государственных (муниципальных) учреждений)</v>
      </c>
      <c r="B491" s="54" t="s">
        <v>286</v>
      </c>
      <c r="C491" s="8" t="s">
        <v>547</v>
      </c>
      <c r="D491" s="8" t="s">
        <v>528</v>
      </c>
      <c r="E491" s="6">
        <v>630</v>
      </c>
      <c r="F491" s="7">
        <f>'прил.16'!G237</f>
        <v>3115</v>
      </c>
      <c r="G491" s="7">
        <f>'прил.16'!H237</f>
        <v>3115</v>
      </c>
    </row>
    <row r="492" spans="1:7" ht="49.5">
      <c r="A492" s="39" t="str">
        <f ca="1">IF(ISERROR(MATCH(B492,Код_КЦСР,0)),"",INDIRECT(ADDRESS(MATCH(B492,Код_КЦСР,0)+1,2,,,"КЦСР")))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492" s="58" t="s">
        <v>288</v>
      </c>
      <c r="C492" s="8"/>
      <c r="D492" s="1"/>
      <c r="E492" s="6"/>
      <c r="F492" s="7">
        <f aca="true" t="shared" si="67" ref="F492:G495">F493</f>
        <v>2.5</v>
      </c>
      <c r="G492" s="7">
        <f t="shared" si="67"/>
        <v>2.5</v>
      </c>
    </row>
    <row r="493" spans="1:7" ht="12.75">
      <c r="A493" s="39" t="str">
        <f ca="1">IF(ISERROR(MATCH(C493,Код_Раздел,0)),"",INDIRECT(ADDRESS(MATCH(C493,Код_Раздел,0)+1,2,,,"Раздел")))</f>
        <v>Национальная экономика</v>
      </c>
      <c r="B493" s="58" t="s">
        <v>288</v>
      </c>
      <c r="C493" s="8" t="s">
        <v>547</v>
      </c>
      <c r="D493" s="1"/>
      <c r="E493" s="6"/>
      <c r="F493" s="7">
        <f t="shared" si="67"/>
        <v>2.5</v>
      </c>
      <c r="G493" s="7">
        <f t="shared" si="67"/>
        <v>2.5</v>
      </c>
    </row>
    <row r="494" spans="1:7" ht="12.75">
      <c r="A494" s="10" t="s">
        <v>568</v>
      </c>
      <c r="B494" s="58" t="s">
        <v>288</v>
      </c>
      <c r="C494" s="8" t="s">
        <v>547</v>
      </c>
      <c r="D494" s="8" t="s">
        <v>528</v>
      </c>
      <c r="E494" s="6"/>
      <c r="F494" s="7">
        <f t="shared" si="67"/>
        <v>2.5</v>
      </c>
      <c r="G494" s="7">
        <f t="shared" si="67"/>
        <v>2.5</v>
      </c>
    </row>
    <row r="495" spans="1:7" ht="33">
      <c r="A495" s="39" t="str">
        <f ca="1">IF(ISERROR(MATCH(E495,Код_КВР,0)),"",INDIRECT(ADDRESS(MATCH(E495,Код_КВР,0)+1,2,,,"КВР")))</f>
        <v>Предоставление субсидий бюджетным, автономным учреждениям и иным некоммерческим организациям</v>
      </c>
      <c r="B495" s="58" t="s">
        <v>288</v>
      </c>
      <c r="C495" s="8" t="s">
        <v>547</v>
      </c>
      <c r="D495" s="8" t="s">
        <v>528</v>
      </c>
      <c r="E495" s="6">
        <v>600</v>
      </c>
      <c r="F495" s="7">
        <f t="shared" si="67"/>
        <v>2.5</v>
      </c>
      <c r="G495" s="7">
        <f t="shared" si="67"/>
        <v>2.5</v>
      </c>
    </row>
    <row r="496" spans="1:7" ht="33">
      <c r="A496" s="39" t="str">
        <f ca="1">IF(ISERROR(MATCH(E496,Код_КВР,0)),"",INDIRECT(ADDRESS(MATCH(E496,Код_КВР,0)+1,2,,,"КВР")))</f>
        <v>Субсидии некоммерческим организациям (за исключением государственных (муниципальных) учреждений)</v>
      </c>
      <c r="B496" s="58" t="s">
        <v>288</v>
      </c>
      <c r="C496" s="8" t="s">
        <v>547</v>
      </c>
      <c r="D496" s="8" t="s">
        <v>528</v>
      </c>
      <c r="E496" s="6">
        <v>630</v>
      </c>
      <c r="F496" s="59">
        <f>'прил.16'!G240</f>
        <v>2.5</v>
      </c>
      <c r="G496" s="59">
        <f>'прил.16'!H240</f>
        <v>2.5</v>
      </c>
    </row>
    <row r="497" spans="1:7" ht="33">
      <c r="A497" s="39" t="str">
        <f ca="1">IF(ISERROR(MATCH(B497,Код_КЦСР,0)),"",INDIRECT(ADDRESS(MATCH(B497,Код_КЦСР,0)+1,2,,,"КЦСР")))</f>
        <v>Муниципальная программа «Повышение инвестиционной привлекательности города Череповца» на 2014-2018 годы</v>
      </c>
      <c r="B497" s="54" t="s">
        <v>290</v>
      </c>
      <c r="C497" s="8"/>
      <c r="D497" s="1"/>
      <c r="E497" s="6"/>
      <c r="F497" s="7">
        <f>F498+F503+F508</f>
        <v>11791.2</v>
      </c>
      <c r="G497" s="7">
        <f>G498+G503+G508</f>
        <v>11791.2</v>
      </c>
    </row>
    <row r="498" spans="1:7" ht="33">
      <c r="A498" s="39" t="str">
        <f ca="1">IF(ISERROR(MATCH(B498,Код_КЦСР,0)),"",INDIRECT(ADDRESS(MATCH(B498,Код_КЦСР,0)+1,2,,,"КЦСР")))</f>
        <v>Стимулирование экономического роста путем привлечения инвесторов</v>
      </c>
      <c r="B498" s="54" t="s">
        <v>292</v>
      </c>
      <c r="C498" s="8"/>
      <c r="D498" s="1"/>
      <c r="E498" s="6"/>
      <c r="F498" s="7">
        <f aca="true" t="shared" si="68" ref="F498:G501">F499</f>
        <v>5549.9</v>
      </c>
      <c r="G498" s="7">
        <f t="shared" si="68"/>
        <v>5549.9</v>
      </c>
    </row>
    <row r="499" spans="1:7" ht="12.75">
      <c r="A499" s="39" t="str">
        <f ca="1">IF(ISERROR(MATCH(C499,Код_Раздел,0)),"",INDIRECT(ADDRESS(MATCH(C499,Код_Раздел,0)+1,2,,,"Раздел")))</f>
        <v>Национальная экономика</v>
      </c>
      <c r="B499" s="54" t="s">
        <v>292</v>
      </c>
      <c r="C499" s="8" t="s">
        <v>547</v>
      </c>
      <c r="D499" s="1"/>
      <c r="E499" s="6"/>
      <c r="F499" s="7">
        <f t="shared" si="68"/>
        <v>5549.9</v>
      </c>
      <c r="G499" s="7">
        <f t="shared" si="68"/>
        <v>5549.9</v>
      </c>
    </row>
    <row r="500" spans="1:7" ht="12.75">
      <c r="A500" s="10" t="s">
        <v>568</v>
      </c>
      <c r="B500" s="54" t="s">
        <v>292</v>
      </c>
      <c r="C500" s="8" t="s">
        <v>547</v>
      </c>
      <c r="D500" s="8" t="s">
        <v>528</v>
      </c>
      <c r="E500" s="6"/>
      <c r="F500" s="7">
        <f t="shared" si="68"/>
        <v>5549.9</v>
      </c>
      <c r="G500" s="7">
        <f t="shared" si="68"/>
        <v>5549.9</v>
      </c>
    </row>
    <row r="501" spans="1:7" ht="33">
      <c r="A501" s="39" t="str">
        <f ca="1">IF(ISERROR(MATCH(E501,Код_КВР,0)),"",INDIRECT(ADDRESS(MATCH(E501,Код_КВР,0)+1,2,,,"КВР")))</f>
        <v>Предоставление субсидий бюджетным, автономным учреждениям и иным некоммерческим организациям</v>
      </c>
      <c r="B501" s="54" t="s">
        <v>292</v>
      </c>
      <c r="C501" s="8" t="s">
        <v>547</v>
      </c>
      <c r="D501" s="8" t="s">
        <v>528</v>
      </c>
      <c r="E501" s="6">
        <v>600</v>
      </c>
      <c r="F501" s="7">
        <f t="shared" si="68"/>
        <v>5549.9</v>
      </c>
      <c r="G501" s="7">
        <f t="shared" si="68"/>
        <v>5549.9</v>
      </c>
    </row>
    <row r="502" spans="1:7" ht="33">
      <c r="A502" s="39" t="str">
        <f ca="1">IF(ISERROR(MATCH(E502,Код_КВР,0)),"",INDIRECT(ADDRESS(MATCH(E502,Код_КВР,0)+1,2,,,"КВР")))</f>
        <v>Субсидии некоммерческим организациям (за исключением государственных (муниципальных) учреждений)</v>
      </c>
      <c r="B502" s="54" t="s">
        <v>292</v>
      </c>
      <c r="C502" s="8" t="s">
        <v>547</v>
      </c>
      <c r="D502" s="8" t="s">
        <v>528</v>
      </c>
      <c r="E502" s="6">
        <v>630</v>
      </c>
      <c r="F502" s="7">
        <f>'прил.16'!G244</f>
        <v>5549.9</v>
      </c>
      <c r="G502" s="7">
        <f>'прил.16'!H244</f>
        <v>5549.9</v>
      </c>
    </row>
    <row r="503" spans="1:7" ht="33">
      <c r="A503" s="39" t="str">
        <f ca="1">IF(ISERROR(MATCH(B503,Код_КЦСР,0)),"",INDIRECT(ADDRESS(MATCH(B503,Код_КЦСР,0)+1,2,,,"КЦСР")))</f>
        <v>Информационное и нормативно-правовое сопровождение инвестиционной деятельности</v>
      </c>
      <c r="B503" s="54" t="s">
        <v>294</v>
      </c>
      <c r="C503" s="8"/>
      <c r="D503" s="1"/>
      <c r="E503" s="6"/>
      <c r="F503" s="7">
        <f aca="true" t="shared" si="69" ref="F503:G506">F504</f>
        <v>2874.8</v>
      </c>
      <c r="G503" s="7">
        <f t="shared" si="69"/>
        <v>2874.8</v>
      </c>
    </row>
    <row r="504" spans="1:7" ht="12.75">
      <c r="A504" s="39" t="str">
        <f ca="1">IF(ISERROR(MATCH(C504,Код_Раздел,0)),"",INDIRECT(ADDRESS(MATCH(C504,Код_Раздел,0)+1,2,,,"Раздел")))</f>
        <v>Национальная экономика</v>
      </c>
      <c r="B504" s="54" t="s">
        <v>294</v>
      </c>
      <c r="C504" s="8" t="s">
        <v>547</v>
      </c>
      <c r="D504" s="1"/>
      <c r="E504" s="6"/>
      <c r="F504" s="7">
        <f t="shared" si="69"/>
        <v>2874.8</v>
      </c>
      <c r="G504" s="7">
        <f t="shared" si="69"/>
        <v>2874.8</v>
      </c>
    </row>
    <row r="505" spans="1:7" ht="12.75">
      <c r="A505" s="10" t="s">
        <v>568</v>
      </c>
      <c r="B505" s="54" t="s">
        <v>294</v>
      </c>
      <c r="C505" s="8" t="s">
        <v>547</v>
      </c>
      <c r="D505" s="8" t="s">
        <v>528</v>
      </c>
      <c r="E505" s="6"/>
      <c r="F505" s="7">
        <f t="shared" si="69"/>
        <v>2874.8</v>
      </c>
      <c r="G505" s="7">
        <f t="shared" si="69"/>
        <v>2874.8</v>
      </c>
    </row>
    <row r="506" spans="1:7" ht="33">
      <c r="A506" s="39" t="str">
        <f ca="1">IF(ISERROR(MATCH(E506,Код_КВР,0)),"",INDIRECT(ADDRESS(MATCH(E506,Код_КВР,0)+1,2,,,"КВР")))</f>
        <v>Предоставление субсидий бюджетным, автономным учреждениям и иным некоммерческим организациям</v>
      </c>
      <c r="B506" s="54" t="s">
        <v>294</v>
      </c>
      <c r="C506" s="8" t="s">
        <v>547</v>
      </c>
      <c r="D506" s="8" t="s">
        <v>528</v>
      </c>
      <c r="E506" s="6">
        <v>600</v>
      </c>
      <c r="F506" s="7">
        <f t="shared" si="69"/>
        <v>2874.8</v>
      </c>
      <c r="G506" s="7">
        <f t="shared" si="69"/>
        <v>2874.8</v>
      </c>
    </row>
    <row r="507" spans="1:7" ht="33">
      <c r="A507" s="39" t="str">
        <f ca="1">IF(ISERROR(MATCH(E507,Код_КВР,0)),"",INDIRECT(ADDRESS(MATCH(E507,Код_КВР,0)+1,2,,,"КВР")))</f>
        <v>Субсидии некоммерческим организациям (за исключением государственных (муниципальных) учреждений)</v>
      </c>
      <c r="B507" s="54" t="s">
        <v>294</v>
      </c>
      <c r="C507" s="8" t="s">
        <v>547</v>
      </c>
      <c r="D507" s="8" t="s">
        <v>528</v>
      </c>
      <c r="E507" s="6">
        <v>630</v>
      </c>
      <c r="F507" s="7">
        <f>'прил.16'!G247</f>
        <v>2874.8</v>
      </c>
      <c r="G507" s="7">
        <f>'прил.16'!H247</f>
        <v>2874.8</v>
      </c>
    </row>
    <row r="508" spans="1:7" ht="12.75">
      <c r="A508" s="39" t="str">
        <f ca="1">IF(ISERROR(MATCH(B508,Код_КЦСР,0)),"",INDIRECT(ADDRESS(MATCH(B508,Код_КЦСР,0)+1,2,,,"КЦСР")))</f>
        <v>Комплексное сопровождение инвестиционных проектов</v>
      </c>
      <c r="B508" s="54" t="s">
        <v>296</v>
      </c>
      <c r="C508" s="8"/>
      <c r="D508" s="1"/>
      <c r="E508" s="6"/>
      <c r="F508" s="7">
        <f aca="true" t="shared" si="70" ref="F508:G511">F509</f>
        <v>3366.5</v>
      </c>
      <c r="G508" s="7">
        <f t="shared" si="70"/>
        <v>3366.5</v>
      </c>
    </row>
    <row r="509" spans="1:7" ht="12.75">
      <c r="A509" s="39" t="str">
        <f ca="1">IF(ISERROR(MATCH(C509,Код_Раздел,0)),"",INDIRECT(ADDRESS(MATCH(C509,Код_Раздел,0)+1,2,,,"Раздел")))</f>
        <v>Национальная экономика</v>
      </c>
      <c r="B509" s="54" t="s">
        <v>296</v>
      </c>
      <c r="C509" s="8" t="s">
        <v>547</v>
      </c>
      <c r="D509" s="1"/>
      <c r="E509" s="6"/>
      <c r="F509" s="7">
        <f t="shared" si="70"/>
        <v>3366.5</v>
      </c>
      <c r="G509" s="7">
        <f t="shared" si="70"/>
        <v>3366.5</v>
      </c>
    </row>
    <row r="510" spans="1:7" ht="12.75">
      <c r="A510" s="10" t="s">
        <v>568</v>
      </c>
      <c r="B510" s="54" t="s">
        <v>296</v>
      </c>
      <c r="C510" s="8" t="s">
        <v>547</v>
      </c>
      <c r="D510" s="8" t="s">
        <v>528</v>
      </c>
      <c r="E510" s="6"/>
      <c r="F510" s="7">
        <f t="shared" si="70"/>
        <v>3366.5</v>
      </c>
      <c r="G510" s="7">
        <f t="shared" si="70"/>
        <v>3366.5</v>
      </c>
    </row>
    <row r="511" spans="1:7" ht="33">
      <c r="A511" s="39" t="str">
        <f ca="1">IF(ISERROR(MATCH(E511,Код_КВР,0)),"",INDIRECT(ADDRESS(MATCH(E511,Код_КВР,0)+1,2,,,"КВР")))</f>
        <v>Предоставление субсидий бюджетным, автономным учреждениям и иным некоммерческим организациям</v>
      </c>
      <c r="B511" s="54" t="s">
        <v>296</v>
      </c>
      <c r="C511" s="8" t="s">
        <v>547</v>
      </c>
      <c r="D511" s="8" t="s">
        <v>528</v>
      </c>
      <c r="E511" s="6">
        <v>600</v>
      </c>
      <c r="F511" s="7">
        <f t="shared" si="70"/>
        <v>3366.5</v>
      </c>
      <c r="G511" s="7">
        <f t="shared" si="70"/>
        <v>3366.5</v>
      </c>
    </row>
    <row r="512" spans="1:7" ht="33">
      <c r="A512" s="39" t="str">
        <f ca="1">IF(ISERROR(MATCH(E512,Код_КВР,0)),"",INDIRECT(ADDRESS(MATCH(E512,Код_КВР,0)+1,2,,,"КВР")))</f>
        <v>Субсидии некоммерческим организациям (за исключением государственных (муниципальных) учреждений)</v>
      </c>
      <c r="B512" s="54" t="s">
        <v>296</v>
      </c>
      <c r="C512" s="8" t="s">
        <v>547</v>
      </c>
      <c r="D512" s="8" t="s">
        <v>528</v>
      </c>
      <c r="E512" s="6">
        <v>630</v>
      </c>
      <c r="F512" s="7">
        <f>'прил.16'!G250</f>
        <v>3366.5</v>
      </c>
      <c r="G512" s="7">
        <f>'прил.16'!H250</f>
        <v>3366.5</v>
      </c>
    </row>
    <row r="513" spans="1:7" ht="33">
      <c r="A513" s="39" t="str">
        <f ca="1">IF(ISERROR(MATCH(B513,Код_КЦСР,0)),"",INDIRECT(ADDRESS(MATCH(B513,Код_КЦСР,0)+1,2,,,"КЦСР")))</f>
        <v>Муниципальная программа «Развитие молодежной политики» на 2013-2018 годы</v>
      </c>
      <c r="B513" s="52" t="s">
        <v>298</v>
      </c>
      <c r="C513" s="8"/>
      <c r="D513" s="1"/>
      <c r="E513" s="6"/>
      <c r="F513" s="7">
        <f>F514+F520+F526</f>
        <v>9055.4</v>
      </c>
      <c r="G513" s="7">
        <f>G514+G520+G526</f>
        <v>9096</v>
      </c>
    </row>
    <row r="514" spans="1:7" ht="33">
      <c r="A514" s="39" t="str">
        <f ca="1">IF(ISERROR(MATCH(B514,Код_КЦСР,0)),"",INDIRECT(ADDRESS(MATCH(B514,Код_КЦСР,0)+1,2,,,"КЦСР")))</f>
        <v>Организация временного трудоустройства несовершеннолетних в возрасте от 14 до 18 лет</v>
      </c>
      <c r="B514" s="52" t="s">
        <v>300</v>
      </c>
      <c r="C514" s="8"/>
      <c r="D514" s="1"/>
      <c r="E514" s="6"/>
      <c r="F514" s="7">
        <f aca="true" t="shared" si="71" ref="F514:G518">F515</f>
        <v>1338.9</v>
      </c>
      <c r="G514" s="7">
        <f t="shared" si="71"/>
        <v>1338.9</v>
      </c>
    </row>
    <row r="515" spans="1:7" ht="12.75">
      <c r="A515" s="39" t="str">
        <f ca="1">IF(ISERROR(MATCH(C515,Код_Раздел,0)),"",INDIRECT(ADDRESS(MATCH(C515,Код_Раздел,0)+1,2,,,"Раздел")))</f>
        <v>Национальная экономика</v>
      </c>
      <c r="B515" s="52" t="s">
        <v>300</v>
      </c>
      <c r="C515" s="8" t="s">
        <v>547</v>
      </c>
      <c r="D515" s="1"/>
      <c r="E515" s="6"/>
      <c r="F515" s="7">
        <f t="shared" si="71"/>
        <v>1338.9</v>
      </c>
      <c r="G515" s="7">
        <f t="shared" si="71"/>
        <v>1338.9</v>
      </c>
    </row>
    <row r="516" spans="1:7" ht="12.75">
      <c r="A516" s="11" t="s">
        <v>535</v>
      </c>
      <c r="B516" s="52" t="s">
        <v>300</v>
      </c>
      <c r="C516" s="8" t="s">
        <v>547</v>
      </c>
      <c r="D516" s="1" t="s">
        <v>544</v>
      </c>
      <c r="E516" s="6"/>
      <c r="F516" s="7">
        <f t="shared" si="71"/>
        <v>1338.9</v>
      </c>
      <c r="G516" s="7">
        <f t="shared" si="71"/>
        <v>1338.9</v>
      </c>
    </row>
    <row r="517" spans="1:7" ht="33">
      <c r="A517" s="39" t="str">
        <f ca="1">IF(ISERROR(MATCH(E517,Код_КВР,0)),"",INDIRECT(ADDRESS(MATCH(E517,Код_КВР,0)+1,2,,,"КВР")))</f>
        <v>Предоставление субсидий бюджетным, автономным учреждениям и иным некоммерческим организациям</v>
      </c>
      <c r="B517" s="52" t="s">
        <v>300</v>
      </c>
      <c r="C517" s="8" t="s">
        <v>547</v>
      </c>
      <c r="D517" s="1" t="s">
        <v>544</v>
      </c>
      <c r="E517" s="6">
        <v>600</v>
      </c>
      <c r="F517" s="7">
        <f t="shared" si="71"/>
        <v>1338.9</v>
      </c>
      <c r="G517" s="7">
        <f t="shared" si="71"/>
        <v>1338.9</v>
      </c>
    </row>
    <row r="518" spans="1:7" ht="12.75">
      <c r="A518" s="39" t="str">
        <f ca="1">IF(ISERROR(MATCH(E518,Код_КВР,0)),"",INDIRECT(ADDRESS(MATCH(E518,Код_КВР,0)+1,2,,,"КВР")))</f>
        <v>Субсидии бюджетным учреждениям</v>
      </c>
      <c r="B518" s="52" t="s">
        <v>300</v>
      </c>
      <c r="C518" s="8" t="s">
        <v>547</v>
      </c>
      <c r="D518" s="1" t="s">
        <v>544</v>
      </c>
      <c r="E518" s="6">
        <v>610</v>
      </c>
      <c r="F518" s="7">
        <f t="shared" si="71"/>
        <v>1338.9</v>
      </c>
      <c r="G518" s="7">
        <f t="shared" si="71"/>
        <v>1338.9</v>
      </c>
    </row>
    <row r="519" spans="1:7" ht="49.5">
      <c r="A519" s="39" t="str">
        <f ca="1">IF(ISERROR(MATCH(E519,Код_КВР,0)),"",INDIRECT(ADDRESS(MATCH(E519,Код_КВР,0)+1,2,,,"КВР")))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19" s="52" t="s">
        <v>300</v>
      </c>
      <c r="C519" s="8" t="s">
        <v>547</v>
      </c>
      <c r="D519" s="1" t="s">
        <v>544</v>
      </c>
      <c r="E519" s="6">
        <v>611</v>
      </c>
      <c r="F519" s="7">
        <f>'прил.16'!G200</f>
        <v>1338.9</v>
      </c>
      <c r="G519" s="7">
        <f>'прил.16'!H200</f>
        <v>1338.9</v>
      </c>
    </row>
    <row r="520" spans="1:7" ht="66">
      <c r="A520" s="39" t="str">
        <f ca="1">IF(ISERROR(MATCH(B520,Код_КЦСР,0)),"",INDIRECT(ADDRESS(MATCH(B520,Код_КЦСР,0)+1,2,,,"КЦСР")))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520" s="52" t="s">
        <v>302</v>
      </c>
      <c r="C520" s="8"/>
      <c r="D520" s="1"/>
      <c r="E520" s="6"/>
      <c r="F520" s="7">
        <f aca="true" t="shared" si="72" ref="F520:G524">F521</f>
        <v>844.8</v>
      </c>
      <c r="G520" s="7">
        <f t="shared" si="72"/>
        <v>844.8</v>
      </c>
    </row>
    <row r="521" spans="1:7" ht="12.75">
      <c r="A521" s="39" t="str">
        <f ca="1">IF(ISERROR(MATCH(C521,Код_Раздел,0)),"",INDIRECT(ADDRESS(MATCH(C521,Код_Раздел,0)+1,2,,,"Раздел")))</f>
        <v>Образование</v>
      </c>
      <c r="B521" s="52" t="s">
        <v>302</v>
      </c>
      <c r="C521" s="8" t="s">
        <v>527</v>
      </c>
      <c r="D521" s="1"/>
      <c r="E521" s="6"/>
      <c r="F521" s="7">
        <f t="shared" si="72"/>
        <v>844.8</v>
      </c>
      <c r="G521" s="7">
        <f t="shared" si="72"/>
        <v>844.8</v>
      </c>
    </row>
    <row r="522" spans="1:7" ht="12.75">
      <c r="A522" s="10" t="s">
        <v>531</v>
      </c>
      <c r="B522" s="52" t="s">
        <v>302</v>
      </c>
      <c r="C522" s="8" t="s">
        <v>527</v>
      </c>
      <c r="D522" s="1" t="s">
        <v>527</v>
      </c>
      <c r="E522" s="6"/>
      <c r="F522" s="7">
        <f t="shared" si="72"/>
        <v>844.8</v>
      </c>
      <c r="G522" s="7">
        <f t="shared" si="72"/>
        <v>844.8</v>
      </c>
    </row>
    <row r="523" spans="1:7" ht="33">
      <c r="A523" s="39" t="str">
        <f ca="1">IF(ISERROR(MATCH(E523,Код_КВР,0)),"",INDIRECT(ADDRESS(MATCH(E523,Код_КВР,0)+1,2,,,"КВР")))</f>
        <v>Предоставление субсидий бюджетным, автономным учреждениям и иным некоммерческим организациям</v>
      </c>
      <c r="B523" s="52" t="s">
        <v>302</v>
      </c>
      <c r="C523" s="8" t="s">
        <v>527</v>
      </c>
      <c r="D523" s="1" t="s">
        <v>527</v>
      </c>
      <c r="E523" s="6">
        <v>600</v>
      </c>
      <c r="F523" s="7">
        <f t="shared" si="72"/>
        <v>844.8</v>
      </c>
      <c r="G523" s="7">
        <f t="shared" si="72"/>
        <v>844.8</v>
      </c>
    </row>
    <row r="524" spans="1:7" ht="12.75">
      <c r="A524" s="39" t="str">
        <f ca="1">IF(ISERROR(MATCH(E524,Код_КВР,0)),"",INDIRECT(ADDRESS(MATCH(E524,Код_КВР,0)+1,2,,,"КВР")))</f>
        <v>Субсидии бюджетным учреждениям</v>
      </c>
      <c r="B524" s="52" t="s">
        <v>302</v>
      </c>
      <c r="C524" s="8" t="s">
        <v>527</v>
      </c>
      <c r="D524" s="1" t="s">
        <v>527</v>
      </c>
      <c r="E524" s="6">
        <v>610</v>
      </c>
      <c r="F524" s="7">
        <f t="shared" si="72"/>
        <v>844.8</v>
      </c>
      <c r="G524" s="7">
        <f t="shared" si="72"/>
        <v>844.8</v>
      </c>
    </row>
    <row r="525" spans="1:7" ht="49.5">
      <c r="A525" s="39" t="str">
        <f ca="1">IF(ISERROR(MATCH(E525,Код_КВР,0)),"",INDIRECT(ADDRESS(MATCH(E525,Код_КВР,0)+1,2,,,"КВР")))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5" s="52" t="s">
        <v>302</v>
      </c>
      <c r="C525" s="8" t="s">
        <v>527</v>
      </c>
      <c r="D525" s="1" t="s">
        <v>527</v>
      </c>
      <c r="E525" s="6">
        <v>611</v>
      </c>
      <c r="F525" s="7">
        <f>'прил.16'!G262</f>
        <v>844.8</v>
      </c>
      <c r="G525" s="7">
        <f>'прил.16'!H262</f>
        <v>844.8</v>
      </c>
    </row>
    <row r="526" spans="1:7" ht="49.5">
      <c r="A526" s="39" t="str">
        <f ca="1">IF(ISERROR(MATCH(B526,Код_КЦСР,0)),"",INDIRECT(ADDRESS(MATCH(B526,Код_КЦСР,0)+1,2,,,"КЦСР")))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526" s="52" t="s">
        <v>304</v>
      </c>
      <c r="C526" s="8"/>
      <c r="D526" s="1"/>
      <c r="E526" s="6"/>
      <c r="F526" s="7">
        <f aca="true" t="shared" si="73" ref="F526:G530">F527</f>
        <v>6871.7</v>
      </c>
      <c r="G526" s="7">
        <f t="shared" si="73"/>
        <v>6912.3</v>
      </c>
    </row>
    <row r="527" spans="1:7" ht="12.75">
      <c r="A527" s="39" t="str">
        <f ca="1">IF(ISERROR(MATCH(C527,Код_Раздел,0)),"",INDIRECT(ADDRESS(MATCH(C527,Код_Раздел,0)+1,2,,,"Раздел")))</f>
        <v>Образование</v>
      </c>
      <c r="B527" s="52" t="s">
        <v>304</v>
      </c>
      <c r="C527" s="8" t="s">
        <v>527</v>
      </c>
      <c r="D527" s="1"/>
      <c r="E527" s="6"/>
      <c r="F527" s="7">
        <f t="shared" si="73"/>
        <v>6871.7</v>
      </c>
      <c r="G527" s="7">
        <f t="shared" si="73"/>
        <v>6912.3</v>
      </c>
    </row>
    <row r="528" spans="1:7" ht="12.75">
      <c r="A528" s="10" t="s">
        <v>531</v>
      </c>
      <c r="B528" s="52" t="s">
        <v>304</v>
      </c>
      <c r="C528" s="8" t="s">
        <v>527</v>
      </c>
      <c r="D528" s="1" t="s">
        <v>527</v>
      </c>
      <c r="E528" s="6"/>
      <c r="F528" s="7">
        <f t="shared" si="73"/>
        <v>6871.7</v>
      </c>
      <c r="G528" s="7">
        <f t="shared" si="73"/>
        <v>6912.3</v>
      </c>
    </row>
    <row r="529" spans="1:7" ht="33">
      <c r="A529" s="39" t="str">
        <f ca="1">IF(ISERROR(MATCH(E529,Код_КВР,0)),"",INDIRECT(ADDRESS(MATCH(E529,Код_КВР,0)+1,2,,,"КВР")))</f>
        <v>Предоставление субсидий бюджетным, автономным учреждениям и иным некоммерческим организациям</v>
      </c>
      <c r="B529" s="52" t="s">
        <v>304</v>
      </c>
      <c r="C529" s="8" t="s">
        <v>527</v>
      </c>
      <c r="D529" s="1" t="s">
        <v>527</v>
      </c>
      <c r="E529" s="6">
        <v>600</v>
      </c>
      <c r="F529" s="7">
        <f t="shared" si="73"/>
        <v>6871.7</v>
      </c>
      <c r="G529" s="7">
        <f t="shared" si="73"/>
        <v>6912.3</v>
      </c>
    </row>
    <row r="530" spans="1:7" ht="12.75">
      <c r="A530" s="39" t="str">
        <f ca="1">IF(ISERROR(MATCH(E530,Код_КВР,0)),"",INDIRECT(ADDRESS(MATCH(E530,Код_КВР,0)+1,2,,,"КВР")))</f>
        <v>Субсидии бюджетным учреждениям</v>
      </c>
      <c r="B530" s="52" t="s">
        <v>304</v>
      </c>
      <c r="C530" s="8" t="s">
        <v>527</v>
      </c>
      <c r="D530" s="1" t="s">
        <v>527</v>
      </c>
      <c r="E530" s="6">
        <v>610</v>
      </c>
      <c r="F530" s="7">
        <f t="shared" si="73"/>
        <v>6871.7</v>
      </c>
      <c r="G530" s="7">
        <f t="shared" si="73"/>
        <v>6912.3</v>
      </c>
    </row>
    <row r="531" spans="1:7" ht="49.5">
      <c r="A531" s="39" t="str">
        <f ca="1">IF(ISERROR(MATCH(E531,Код_КВР,0)),"",INDIRECT(ADDRESS(MATCH(E531,Код_КВР,0)+1,2,,,"КВР")))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1" s="52" t="s">
        <v>304</v>
      </c>
      <c r="C531" s="8" t="s">
        <v>527</v>
      </c>
      <c r="D531" s="1" t="s">
        <v>527</v>
      </c>
      <c r="E531" s="6">
        <v>611</v>
      </c>
      <c r="F531" s="7">
        <f>'прил.16'!G266</f>
        <v>6871.7</v>
      </c>
      <c r="G531" s="7">
        <f>'прил.16'!H266</f>
        <v>6912.3</v>
      </c>
    </row>
    <row r="532" spans="1:7" ht="12.75">
      <c r="A532" s="39" t="str">
        <f ca="1">IF(ISERROR(MATCH(B532,Код_КЦСР,0)),"",INDIRECT(ADDRESS(MATCH(B532,Код_КЦСР,0)+1,2,,,"КЦСР")))</f>
        <v>Муниципальная программа «Здоровый город» на 2014-2022 годы</v>
      </c>
      <c r="B532" s="52" t="s">
        <v>306</v>
      </c>
      <c r="C532" s="8"/>
      <c r="D532" s="1"/>
      <c r="E532" s="6"/>
      <c r="F532" s="7">
        <f>F533+F546+F572+F592+F603+F614</f>
        <v>6950.1</v>
      </c>
      <c r="G532" s="7">
        <f>G533+G546+G572+G592+G603+G614</f>
        <v>6812.3</v>
      </c>
    </row>
    <row r="533" spans="1:7" ht="12.75">
      <c r="A533" s="39" t="str">
        <f ca="1">IF(ISERROR(MATCH(B533,Код_КЦСР,0)),"",INDIRECT(ADDRESS(MATCH(B533,Код_КЦСР,0)+1,2,,,"КЦСР")))</f>
        <v>Организационно-методическое обеспечение Программы</v>
      </c>
      <c r="B533" s="52" t="s">
        <v>308</v>
      </c>
      <c r="C533" s="8"/>
      <c r="D533" s="1"/>
      <c r="E533" s="6"/>
      <c r="F533" s="7">
        <f>F534+F541</f>
        <v>1635.7</v>
      </c>
      <c r="G533" s="7">
        <f>G534+G541</f>
        <v>1739.4</v>
      </c>
    </row>
    <row r="534" spans="1:7" ht="12.75">
      <c r="A534" s="39" t="str">
        <f ca="1">IF(ISERROR(MATCH(C534,Код_Раздел,0)),"",INDIRECT(ADDRESS(MATCH(C534,Код_Раздел,0)+1,2,,,"Раздел")))</f>
        <v>Общегосударственные  вопросы</v>
      </c>
      <c r="B534" s="52" t="s">
        <v>308</v>
      </c>
      <c r="C534" s="8" t="s">
        <v>544</v>
      </c>
      <c r="D534" s="1"/>
      <c r="E534" s="6"/>
      <c r="F534" s="7">
        <f aca="true" t="shared" si="74" ref="F534:G537">F535</f>
        <v>1485.7</v>
      </c>
      <c r="G534" s="7">
        <f t="shared" si="74"/>
        <v>1589.4</v>
      </c>
    </row>
    <row r="535" spans="1:7" ht="12.75">
      <c r="A535" s="10" t="s">
        <v>568</v>
      </c>
      <c r="B535" s="52" t="s">
        <v>308</v>
      </c>
      <c r="C535" s="8" t="s">
        <v>544</v>
      </c>
      <c r="D535" s="1" t="s">
        <v>522</v>
      </c>
      <c r="E535" s="6"/>
      <c r="F535" s="7">
        <f>F536+F539</f>
        <v>1485.7</v>
      </c>
      <c r="G535" s="7">
        <f>G536+G539</f>
        <v>1589.4</v>
      </c>
    </row>
    <row r="536" spans="1:7" ht="12.75">
      <c r="A536" s="39" t="str">
        <f ca="1">IF(ISERROR(MATCH(E536,Код_КВР,0)),"",INDIRECT(ADDRESS(MATCH(E536,Код_КВР,0)+1,2,,,"КВР")))</f>
        <v>Закупка товаров, работ и услуг для муниципальных нужд</v>
      </c>
      <c r="B536" s="52" t="s">
        <v>308</v>
      </c>
      <c r="C536" s="8" t="s">
        <v>544</v>
      </c>
      <c r="D536" s="1" t="s">
        <v>522</v>
      </c>
      <c r="E536" s="6">
        <v>200</v>
      </c>
      <c r="F536" s="7">
        <f t="shared" si="74"/>
        <v>807.7</v>
      </c>
      <c r="G536" s="7">
        <f t="shared" si="74"/>
        <v>911.4</v>
      </c>
    </row>
    <row r="537" spans="1:7" ht="33">
      <c r="A537" s="39" t="str">
        <f ca="1">IF(ISERROR(MATCH(E537,Код_КВР,0)),"",INDIRECT(ADDRESS(MATCH(E537,Код_КВР,0)+1,2,,,"КВР")))</f>
        <v>Иные закупки товаров, работ и услуг для обеспечения муниципальных нужд</v>
      </c>
      <c r="B537" s="52" t="s">
        <v>308</v>
      </c>
      <c r="C537" s="8" t="s">
        <v>544</v>
      </c>
      <c r="D537" s="1" t="s">
        <v>522</v>
      </c>
      <c r="E537" s="6">
        <v>240</v>
      </c>
      <c r="F537" s="7">
        <f t="shared" si="74"/>
        <v>807.7</v>
      </c>
      <c r="G537" s="7">
        <f t="shared" si="74"/>
        <v>911.4</v>
      </c>
    </row>
    <row r="538" spans="1:7" ht="33">
      <c r="A538" s="39" t="str">
        <f ca="1">IF(ISERROR(MATCH(E538,Код_КВР,0)),"",INDIRECT(ADDRESS(MATCH(E538,Код_КВР,0)+1,2,,,"КВР")))</f>
        <v xml:space="preserve">Прочая закупка товаров, работ и услуг для обеспечения муниципальных нужд         </v>
      </c>
      <c r="B538" s="52" t="s">
        <v>308</v>
      </c>
      <c r="C538" s="8" t="s">
        <v>544</v>
      </c>
      <c r="D538" s="1" t="s">
        <v>522</v>
      </c>
      <c r="E538" s="6">
        <v>244</v>
      </c>
      <c r="F538" s="7">
        <f>'прил.16'!G82</f>
        <v>807.7</v>
      </c>
      <c r="G538" s="7">
        <f>'прил.16'!H82</f>
        <v>911.4</v>
      </c>
    </row>
    <row r="539" spans="1:7" ht="33">
      <c r="A539" s="39" t="str">
        <f ca="1">IF(ISERROR(MATCH(E539,Код_КВР,0)),"",INDIRECT(ADDRESS(MATCH(E539,Код_КВР,0)+1,2,,,"КВР")))</f>
        <v>Предоставление платежей, взносов, безвозмездных перечислений субъектам международного права</v>
      </c>
      <c r="B539" s="52" t="s">
        <v>308</v>
      </c>
      <c r="C539" s="8" t="s">
        <v>544</v>
      </c>
      <c r="D539" s="1" t="s">
        <v>522</v>
      </c>
      <c r="E539" s="6">
        <v>860</v>
      </c>
      <c r="F539" s="7">
        <f>F540</f>
        <v>678</v>
      </c>
      <c r="G539" s="7">
        <f>G540</f>
        <v>678</v>
      </c>
    </row>
    <row r="540" spans="1:7" ht="12.75">
      <c r="A540" s="39" t="str">
        <f ca="1">IF(ISERROR(MATCH(E540,Код_КВР,0)),"",INDIRECT(ADDRESS(MATCH(E540,Код_КВР,0)+1,2,,,"КВР")))</f>
        <v>Взносы в международные организации</v>
      </c>
      <c r="B540" s="52" t="s">
        <v>308</v>
      </c>
      <c r="C540" s="8" t="s">
        <v>544</v>
      </c>
      <c r="D540" s="1" t="s">
        <v>522</v>
      </c>
      <c r="E540" s="6">
        <v>862</v>
      </c>
      <c r="F540" s="7">
        <f>'прил.16'!G84</f>
        <v>678</v>
      </c>
      <c r="G540" s="7">
        <f>'прил.16'!H84</f>
        <v>678</v>
      </c>
    </row>
    <row r="541" spans="1:7" ht="12.75">
      <c r="A541" s="39" t="str">
        <f ca="1">IF(ISERROR(MATCH(C541,Код_Раздел,0)),"",INDIRECT(ADDRESS(MATCH(C541,Код_Раздел,0)+1,2,,,"Раздел")))</f>
        <v>Образование</v>
      </c>
      <c r="B541" s="52" t="s">
        <v>308</v>
      </c>
      <c r="C541" s="8" t="s">
        <v>527</v>
      </c>
      <c r="D541" s="1"/>
      <c r="E541" s="6"/>
      <c r="F541" s="7">
        <f aca="true" t="shared" si="75" ref="F541:G544">F542</f>
        <v>150</v>
      </c>
      <c r="G541" s="7">
        <f t="shared" si="75"/>
        <v>150</v>
      </c>
    </row>
    <row r="542" spans="1:7" ht="12.75">
      <c r="A542" s="10" t="s">
        <v>531</v>
      </c>
      <c r="B542" s="52" t="s">
        <v>308</v>
      </c>
      <c r="C542" s="8" t="s">
        <v>527</v>
      </c>
      <c r="D542" s="1" t="s">
        <v>527</v>
      </c>
      <c r="E542" s="6"/>
      <c r="F542" s="7">
        <f t="shared" si="75"/>
        <v>150</v>
      </c>
      <c r="G542" s="7">
        <f t="shared" si="75"/>
        <v>150</v>
      </c>
    </row>
    <row r="543" spans="1:7" ht="33">
      <c r="A543" s="39" t="str">
        <f ca="1">IF(ISERROR(MATCH(E543,Код_КВР,0)),"",INDIRECT(ADDRESS(MATCH(E543,Код_КВР,0)+1,2,,,"КВР")))</f>
        <v>Предоставление субсидий бюджетным, автономным учреждениям и иным некоммерческим организациям</v>
      </c>
      <c r="B543" s="52" t="s">
        <v>308</v>
      </c>
      <c r="C543" s="8" t="s">
        <v>527</v>
      </c>
      <c r="D543" s="1" t="s">
        <v>527</v>
      </c>
      <c r="E543" s="6">
        <v>600</v>
      </c>
      <c r="F543" s="7">
        <f t="shared" si="75"/>
        <v>150</v>
      </c>
      <c r="G543" s="7">
        <f t="shared" si="75"/>
        <v>150</v>
      </c>
    </row>
    <row r="544" spans="1:7" ht="12.75">
      <c r="A544" s="39" t="str">
        <f ca="1">IF(ISERROR(MATCH(E544,Код_КВР,0)),"",INDIRECT(ADDRESS(MATCH(E544,Код_КВР,0)+1,2,,,"КВР")))</f>
        <v>Субсидии бюджетным учреждениям</v>
      </c>
      <c r="B544" s="52" t="s">
        <v>308</v>
      </c>
      <c r="C544" s="8" t="s">
        <v>527</v>
      </c>
      <c r="D544" s="1" t="s">
        <v>527</v>
      </c>
      <c r="E544" s="6">
        <v>610</v>
      </c>
      <c r="F544" s="7">
        <f t="shared" si="75"/>
        <v>150</v>
      </c>
      <c r="G544" s="7">
        <f t="shared" si="75"/>
        <v>150</v>
      </c>
    </row>
    <row r="545" spans="1:7" ht="12.75">
      <c r="A545" s="39" t="str">
        <f ca="1">IF(ISERROR(MATCH(E545,Код_КВР,0)),"",INDIRECT(ADDRESS(MATCH(E545,Код_КВР,0)+1,2,,,"КВР")))</f>
        <v>Субсидии бюджетным учреждениям на иные цели</v>
      </c>
      <c r="B545" s="52" t="s">
        <v>308</v>
      </c>
      <c r="C545" s="8" t="s">
        <v>527</v>
      </c>
      <c r="D545" s="1" t="s">
        <v>527</v>
      </c>
      <c r="E545" s="6">
        <v>612</v>
      </c>
      <c r="F545" s="7">
        <f>'прил.16'!G271</f>
        <v>150</v>
      </c>
      <c r="G545" s="7">
        <f>'прил.16'!H271</f>
        <v>150</v>
      </c>
    </row>
    <row r="546" spans="1:7" ht="12.75">
      <c r="A546" s="39" t="str">
        <f ca="1">IF(ISERROR(MATCH(B546,Код_КЦСР,0)),"",INDIRECT(ADDRESS(MATCH(B546,Код_КЦСР,0)+1,2,,,"КЦСР")))</f>
        <v>Сохранение и укрепление здоровья детей и подростков</v>
      </c>
      <c r="B546" s="52" t="s">
        <v>309</v>
      </c>
      <c r="C546" s="8"/>
      <c r="D546" s="1"/>
      <c r="E546" s="6"/>
      <c r="F546" s="7">
        <f>F547+F552+F562+F567</f>
        <v>2228.1000000000004</v>
      </c>
      <c r="G546" s="7">
        <f>G547+G552+G562+G567</f>
        <v>2301.6</v>
      </c>
    </row>
    <row r="547" spans="1:7" ht="12.75">
      <c r="A547" s="39" t="str">
        <f ca="1">IF(ISERROR(MATCH(C547,Код_Раздел,0)),"",INDIRECT(ADDRESS(MATCH(C547,Код_Раздел,0)+1,2,,,"Раздел")))</f>
        <v>Национальная безопасность и правоохранительная  деятельность</v>
      </c>
      <c r="B547" s="52" t="s">
        <v>309</v>
      </c>
      <c r="C547" s="8" t="s">
        <v>546</v>
      </c>
      <c r="D547" s="1"/>
      <c r="E547" s="6"/>
      <c r="F547" s="7">
        <f aca="true" t="shared" si="76" ref="F547:G550">F548</f>
        <v>77.9</v>
      </c>
      <c r="G547" s="7">
        <f t="shared" si="76"/>
        <v>77.9</v>
      </c>
    </row>
    <row r="548" spans="1:7" ht="33">
      <c r="A548" s="14" t="s">
        <v>591</v>
      </c>
      <c r="B548" s="52" t="s">
        <v>309</v>
      </c>
      <c r="C548" s="8" t="s">
        <v>546</v>
      </c>
      <c r="D548" s="1" t="s">
        <v>550</v>
      </c>
      <c r="E548" s="6"/>
      <c r="F548" s="7">
        <f t="shared" si="76"/>
        <v>77.9</v>
      </c>
      <c r="G548" s="7">
        <f t="shared" si="76"/>
        <v>77.9</v>
      </c>
    </row>
    <row r="549" spans="1:7" ht="12.75">
      <c r="A549" s="39" t="str">
        <f ca="1">IF(ISERROR(MATCH(E549,Код_КВР,0)),"",INDIRECT(ADDRESS(MATCH(E549,Код_КВР,0)+1,2,,,"КВР")))</f>
        <v>Закупка товаров, работ и услуг для муниципальных нужд</v>
      </c>
      <c r="B549" s="52" t="s">
        <v>309</v>
      </c>
      <c r="C549" s="8" t="s">
        <v>546</v>
      </c>
      <c r="D549" s="1" t="s">
        <v>550</v>
      </c>
      <c r="E549" s="6">
        <v>200</v>
      </c>
      <c r="F549" s="7">
        <f t="shared" si="76"/>
        <v>77.9</v>
      </c>
      <c r="G549" s="7">
        <f t="shared" si="76"/>
        <v>77.9</v>
      </c>
    </row>
    <row r="550" spans="1:7" ht="33">
      <c r="A550" s="39" t="str">
        <f ca="1">IF(ISERROR(MATCH(E550,Код_КВР,0)),"",INDIRECT(ADDRESS(MATCH(E550,Код_КВР,0)+1,2,,,"КВР")))</f>
        <v>Иные закупки товаров, работ и услуг для обеспечения муниципальных нужд</v>
      </c>
      <c r="B550" s="52" t="s">
        <v>309</v>
      </c>
      <c r="C550" s="8" t="s">
        <v>546</v>
      </c>
      <c r="D550" s="1" t="s">
        <v>550</v>
      </c>
      <c r="E550" s="6">
        <v>240</v>
      </c>
      <c r="F550" s="7">
        <f t="shared" si="76"/>
        <v>77.9</v>
      </c>
      <c r="G550" s="7">
        <f t="shared" si="76"/>
        <v>77.9</v>
      </c>
    </row>
    <row r="551" spans="1:7" ht="33">
      <c r="A551" s="39" t="str">
        <f ca="1">IF(ISERROR(MATCH(E551,Код_КВР,0)),"",INDIRECT(ADDRESS(MATCH(E551,Код_КВР,0)+1,2,,,"КВР")))</f>
        <v xml:space="preserve">Прочая закупка товаров, работ и услуг для обеспечения муниципальных нужд         </v>
      </c>
      <c r="B551" s="52" t="s">
        <v>309</v>
      </c>
      <c r="C551" s="8" t="s">
        <v>546</v>
      </c>
      <c r="D551" s="1" t="s">
        <v>550</v>
      </c>
      <c r="E551" s="6">
        <v>244</v>
      </c>
      <c r="F551" s="7">
        <f>'прил.16'!G148</f>
        <v>77.9</v>
      </c>
      <c r="G551" s="7">
        <f>'прил.16'!H148</f>
        <v>77.9</v>
      </c>
    </row>
    <row r="552" spans="1:7" ht="12.75">
      <c r="A552" s="39" t="str">
        <f ca="1">IF(ISERROR(MATCH(C552,Код_Раздел,0)),"",INDIRECT(ADDRESS(MATCH(C552,Код_Раздел,0)+1,2,,,"Раздел")))</f>
        <v>Образование</v>
      </c>
      <c r="B552" s="52" t="s">
        <v>309</v>
      </c>
      <c r="C552" s="8" t="s">
        <v>527</v>
      </c>
      <c r="D552" s="1"/>
      <c r="E552" s="6"/>
      <c r="F552" s="7">
        <f>F553</f>
        <v>1920.2</v>
      </c>
      <c r="G552" s="7">
        <f>G553</f>
        <v>1993.7</v>
      </c>
    </row>
    <row r="553" spans="1:7" ht="12.75">
      <c r="A553" s="10" t="s">
        <v>580</v>
      </c>
      <c r="B553" s="52" t="s">
        <v>309</v>
      </c>
      <c r="C553" s="8" t="s">
        <v>527</v>
      </c>
      <c r="D553" s="8" t="s">
        <v>550</v>
      </c>
      <c r="E553" s="6"/>
      <c r="F553" s="7">
        <f>F554+F557</f>
        <v>1920.2</v>
      </c>
      <c r="G553" s="7">
        <f>G554+G557</f>
        <v>1993.7</v>
      </c>
    </row>
    <row r="554" spans="1:7" ht="12.75">
      <c r="A554" s="39" t="str">
        <f aca="true" t="shared" si="77" ref="A554:A561">IF(ISERROR(MATCH(E554,Код_КВР,0)),"",INDIRECT(ADDRESS(MATCH(E554,Код_КВР,0)+1,2,,,"КВР")))</f>
        <v>Закупка товаров, работ и услуг для муниципальных нужд</v>
      </c>
      <c r="B554" s="52" t="s">
        <v>309</v>
      </c>
      <c r="C554" s="8" t="s">
        <v>527</v>
      </c>
      <c r="D554" s="8" t="s">
        <v>550</v>
      </c>
      <c r="E554" s="6">
        <v>200</v>
      </c>
      <c r="F554" s="7">
        <f>F555</f>
        <v>1410.2</v>
      </c>
      <c r="G554" s="7">
        <f>G555</f>
        <v>1483.7</v>
      </c>
    </row>
    <row r="555" spans="1:7" ht="33">
      <c r="A555" s="39" t="str">
        <f ca="1" t="shared" si="77"/>
        <v>Иные закупки товаров, работ и услуг для обеспечения муниципальных нужд</v>
      </c>
      <c r="B555" s="52" t="s">
        <v>309</v>
      </c>
      <c r="C555" s="8" t="s">
        <v>527</v>
      </c>
      <c r="D555" s="8" t="s">
        <v>550</v>
      </c>
      <c r="E555" s="6">
        <v>240</v>
      </c>
      <c r="F555" s="7">
        <f>F556</f>
        <v>1410.2</v>
      </c>
      <c r="G555" s="7">
        <f>G556</f>
        <v>1483.7</v>
      </c>
    </row>
    <row r="556" spans="1:7" ht="33">
      <c r="A556" s="39" t="str">
        <f ca="1" t="shared" si="77"/>
        <v xml:space="preserve">Прочая закупка товаров, работ и услуг для обеспечения муниципальных нужд         </v>
      </c>
      <c r="B556" s="52" t="s">
        <v>309</v>
      </c>
      <c r="C556" s="8" t="s">
        <v>527</v>
      </c>
      <c r="D556" s="8" t="s">
        <v>550</v>
      </c>
      <c r="E556" s="6">
        <v>244</v>
      </c>
      <c r="F556" s="7">
        <f>'прил.16'!G629</f>
        <v>1410.2</v>
      </c>
      <c r="G556" s="7">
        <f>'прил.16'!H629</f>
        <v>1483.7</v>
      </c>
    </row>
    <row r="557" spans="1:7" ht="33">
      <c r="A557" s="39" t="str">
        <f ca="1" t="shared" si="77"/>
        <v>Предоставление субсидий бюджетным, автономным учреждениям и иным некоммерческим организациям</v>
      </c>
      <c r="B557" s="52" t="s">
        <v>309</v>
      </c>
      <c r="C557" s="8" t="s">
        <v>527</v>
      </c>
      <c r="D557" s="8" t="s">
        <v>550</v>
      </c>
      <c r="E557" s="6">
        <v>600</v>
      </c>
      <c r="F557" s="7">
        <f>F558+F560</f>
        <v>510</v>
      </c>
      <c r="G557" s="7">
        <f>G558+G560</f>
        <v>510</v>
      </c>
    </row>
    <row r="558" spans="1:7" ht="12.75">
      <c r="A558" s="39" t="str">
        <f ca="1" t="shared" si="77"/>
        <v>Субсидии бюджетным учреждениям</v>
      </c>
      <c r="B558" s="52" t="s">
        <v>309</v>
      </c>
      <c r="C558" s="8" t="s">
        <v>527</v>
      </c>
      <c r="D558" s="8" t="s">
        <v>550</v>
      </c>
      <c r="E558" s="6">
        <v>610</v>
      </c>
      <c r="F558" s="7">
        <f>F559</f>
        <v>493.4</v>
      </c>
      <c r="G558" s="7">
        <f>G559</f>
        <v>493.4</v>
      </c>
    </row>
    <row r="559" spans="1:7" ht="12.75">
      <c r="A559" s="39" t="str">
        <f ca="1" t="shared" si="77"/>
        <v>Субсидии бюджетным учреждениям на иные цели</v>
      </c>
      <c r="B559" s="52" t="s">
        <v>309</v>
      </c>
      <c r="C559" s="8" t="s">
        <v>527</v>
      </c>
      <c r="D559" s="8" t="s">
        <v>550</v>
      </c>
      <c r="E559" s="6">
        <v>612</v>
      </c>
      <c r="F559" s="7">
        <f>'прил.16'!G632</f>
        <v>493.4</v>
      </c>
      <c r="G559" s="7">
        <f>'прил.16'!H632</f>
        <v>493.4</v>
      </c>
    </row>
    <row r="560" spans="1:7" ht="12.75">
      <c r="A560" s="39" t="str">
        <f ca="1" t="shared" si="77"/>
        <v>Субсидии автономным учреждениям</v>
      </c>
      <c r="B560" s="52" t="s">
        <v>309</v>
      </c>
      <c r="C560" s="8" t="s">
        <v>527</v>
      </c>
      <c r="D560" s="8" t="s">
        <v>550</v>
      </c>
      <c r="E560" s="6">
        <v>620</v>
      </c>
      <c r="F560" s="7">
        <f>F561</f>
        <v>16.6</v>
      </c>
      <c r="G560" s="7">
        <f>G561</f>
        <v>16.6</v>
      </c>
    </row>
    <row r="561" spans="1:7" ht="12.75">
      <c r="A561" s="39" t="str">
        <f ca="1" t="shared" si="77"/>
        <v>Субсидии автономным учреждениям на иные цели</v>
      </c>
      <c r="B561" s="52" t="s">
        <v>309</v>
      </c>
      <c r="C561" s="8" t="s">
        <v>527</v>
      </c>
      <c r="D561" s="8" t="s">
        <v>550</v>
      </c>
      <c r="E561" s="6">
        <v>622</v>
      </c>
      <c r="F561" s="7">
        <f>'прил.16'!G634</f>
        <v>16.6</v>
      </c>
      <c r="G561" s="7">
        <f>'прил.16'!H634</f>
        <v>16.6</v>
      </c>
    </row>
    <row r="562" spans="1:7" ht="12.75">
      <c r="A562" s="39" t="str">
        <f ca="1">IF(ISERROR(MATCH(C562,Код_Раздел,0)),"",INDIRECT(ADDRESS(MATCH(C562,Код_Раздел,0)+1,2,,,"Раздел")))</f>
        <v>Культура, кинематография</v>
      </c>
      <c r="B562" s="52" t="s">
        <v>309</v>
      </c>
      <c r="C562" s="8" t="s">
        <v>553</v>
      </c>
      <c r="D562" s="1"/>
      <c r="E562" s="6"/>
      <c r="F562" s="7">
        <f aca="true" t="shared" si="78" ref="F562:G565">F563</f>
        <v>30</v>
      </c>
      <c r="G562" s="7">
        <f t="shared" si="78"/>
        <v>30</v>
      </c>
    </row>
    <row r="563" spans="1:7" ht="12.75">
      <c r="A563" s="10" t="s">
        <v>495</v>
      </c>
      <c r="B563" s="52" t="s">
        <v>309</v>
      </c>
      <c r="C563" s="8" t="s">
        <v>553</v>
      </c>
      <c r="D563" s="1" t="s">
        <v>547</v>
      </c>
      <c r="E563" s="6"/>
      <c r="F563" s="7">
        <f t="shared" si="78"/>
        <v>30</v>
      </c>
      <c r="G563" s="7">
        <f t="shared" si="78"/>
        <v>30</v>
      </c>
    </row>
    <row r="564" spans="1:7" ht="33">
      <c r="A564" s="39" t="str">
        <f ca="1">IF(ISERROR(MATCH(E564,Код_КВР,0)),"",INDIRECT(ADDRESS(MATCH(E564,Код_КВР,0)+1,2,,,"КВР")))</f>
        <v>Предоставление субсидий бюджетным, автономным учреждениям и иным некоммерческим организациям</v>
      </c>
      <c r="B564" s="52" t="s">
        <v>309</v>
      </c>
      <c r="C564" s="8" t="s">
        <v>553</v>
      </c>
      <c r="D564" s="1" t="s">
        <v>547</v>
      </c>
      <c r="E564" s="6">
        <v>600</v>
      </c>
      <c r="F564" s="7">
        <f t="shared" si="78"/>
        <v>30</v>
      </c>
      <c r="G564" s="7">
        <f t="shared" si="78"/>
        <v>30</v>
      </c>
    </row>
    <row r="565" spans="1:7" ht="12.75">
      <c r="A565" s="39" t="str">
        <f ca="1">IF(ISERROR(MATCH(E565,Код_КВР,0)),"",INDIRECT(ADDRESS(MATCH(E565,Код_КВР,0)+1,2,,,"КВР")))</f>
        <v>Субсидии бюджетным учреждениям</v>
      </c>
      <c r="B565" s="52" t="s">
        <v>309</v>
      </c>
      <c r="C565" s="8" t="s">
        <v>553</v>
      </c>
      <c r="D565" s="1" t="s">
        <v>547</v>
      </c>
      <c r="E565" s="6">
        <v>610</v>
      </c>
      <c r="F565" s="7">
        <f t="shared" si="78"/>
        <v>30</v>
      </c>
      <c r="G565" s="7">
        <f t="shared" si="78"/>
        <v>30</v>
      </c>
    </row>
    <row r="566" spans="1:7" ht="12.75">
      <c r="A566" s="39" t="str">
        <f ca="1">IF(ISERROR(MATCH(E566,Код_КВР,0)),"",INDIRECT(ADDRESS(MATCH(E566,Код_КВР,0)+1,2,,,"КВР")))</f>
        <v>Субсидии бюджетным учреждениям на иные цели</v>
      </c>
      <c r="B566" s="52" t="s">
        <v>309</v>
      </c>
      <c r="C566" s="8" t="s">
        <v>553</v>
      </c>
      <c r="D566" s="1" t="s">
        <v>547</v>
      </c>
      <c r="E566" s="6">
        <v>612</v>
      </c>
      <c r="F566" s="7">
        <f>'прил.16'!G926</f>
        <v>30</v>
      </c>
      <c r="G566" s="7">
        <f>'прил.16'!H926</f>
        <v>30</v>
      </c>
    </row>
    <row r="567" spans="1:7" ht="12.75">
      <c r="A567" s="39" t="str">
        <f ca="1">IF(ISERROR(MATCH(C567,Код_Раздел,0)),"",INDIRECT(ADDRESS(MATCH(C567,Код_Раздел,0)+1,2,,,"Раздел")))</f>
        <v>Физическая культура и спорт</v>
      </c>
      <c r="B567" s="52" t="s">
        <v>309</v>
      </c>
      <c r="C567" s="8" t="s">
        <v>555</v>
      </c>
      <c r="D567" s="8"/>
      <c r="E567" s="6"/>
      <c r="F567" s="7">
        <f aca="true" t="shared" si="79" ref="F567:G570">F568</f>
        <v>200</v>
      </c>
      <c r="G567" s="7">
        <f t="shared" si="79"/>
        <v>200</v>
      </c>
    </row>
    <row r="568" spans="1:7" ht="12.75">
      <c r="A568" s="10" t="s">
        <v>518</v>
      </c>
      <c r="B568" s="52" t="s">
        <v>309</v>
      </c>
      <c r="C568" s="8" t="s">
        <v>555</v>
      </c>
      <c r="D568" s="1" t="s">
        <v>544</v>
      </c>
      <c r="E568" s="6"/>
      <c r="F568" s="7">
        <f t="shared" si="79"/>
        <v>200</v>
      </c>
      <c r="G568" s="7">
        <f t="shared" si="79"/>
        <v>200</v>
      </c>
    </row>
    <row r="569" spans="1:7" ht="33">
      <c r="A569" s="39" t="str">
        <f ca="1">IF(ISERROR(MATCH(E569,Код_КВР,0)),"",INDIRECT(ADDRESS(MATCH(E569,Код_КВР,0)+1,2,,,"КВР")))</f>
        <v>Предоставление субсидий бюджетным, автономным учреждениям и иным некоммерческим организациям</v>
      </c>
      <c r="B569" s="52" t="s">
        <v>309</v>
      </c>
      <c r="C569" s="8" t="s">
        <v>555</v>
      </c>
      <c r="D569" s="1" t="s">
        <v>544</v>
      </c>
      <c r="E569" s="6">
        <v>600</v>
      </c>
      <c r="F569" s="7">
        <f t="shared" si="79"/>
        <v>200</v>
      </c>
      <c r="G569" s="7">
        <f t="shared" si="79"/>
        <v>200</v>
      </c>
    </row>
    <row r="570" spans="1:7" ht="12.75">
      <c r="A570" s="39" t="str">
        <f ca="1">IF(ISERROR(MATCH(E570,Код_КВР,0)),"",INDIRECT(ADDRESS(MATCH(E570,Код_КВР,0)+1,2,,,"КВР")))</f>
        <v>Субсидии автономным учреждениям</v>
      </c>
      <c r="B570" s="52" t="s">
        <v>309</v>
      </c>
      <c r="C570" s="8" t="s">
        <v>555</v>
      </c>
      <c r="D570" s="1" t="s">
        <v>544</v>
      </c>
      <c r="E570" s="6">
        <v>620</v>
      </c>
      <c r="F570" s="7">
        <f t="shared" si="79"/>
        <v>200</v>
      </c>
      <c r="G570" s="7">
        <f t="shared" si="79"/>
        <v>200</v>
      </c>
    </row>
    <row r="571" spans="1:7" ht="12.75">
      <c r="A571" s="39" t="str">
        <f ca="1">IF(ISERROR(MATCH(E571,Код_КВР,0)),"",INDIRECT(ADDRESS(MATCH(E571,Код_КВР,0)+1,2,,,"КВР")))</f>
        <v>Субсидии автономным учреждениям на иные цели</v>
      </c>
      <c r="B571" s="52" t="s">
        <v>309</v>
      </c>
      <c r="C571" s="8" t="s">
        <v>555</v>
      </c>
      <c r="D571" s="1" t="s">
        <v>544</v>
      </c>
      <c r="E571" s="6">
        <v>622</v>
      </c>
      <c r="F571" s="7">
        <f>'прил.16'!G1031</f>
        <v>200</v>
      </c>
      <c r="G571" s="7">
        <f>'прил.16'!H1031</f>
        <v>200</v>
      </c>
    </row>
    <row r="572" spans="1:7" ht="12.75">
      <c r="A572" s="39" t="str">
        <f ca="1">IF(ISERROR(MATCH(B572,Код_КЦСР,0)),"",INDIRECT(ADDRESS(MATCH(B572,Код_КЦСР,0)+1,2,,,"КЦСР")))</f>
        <v>Пропаганда здорового образа жизни</v>
      </c>
      <c r="B572" s="52" t="s">
        <v>311</v>
      </c>
      <c r="C572" s="8"/>
      <c r="D572" s="1"/>
      <c r="E572" s="6"/>
      <c r="F572" s="7">
        <f>F573+F578+F587</f>
        <v>2164.8</v>
      </c>
      <c r="G572" s="7">
        <f>G573+G578+G587</f>
        <v>2083.8</v>
      </c>
    </row>
    <row r="573" spans="1:7" ht="12.75">
      <c r="A573" s="39" t="str">
        <f ca="1">IF(ISERROR(MATCH(C573,Код_Раздел,0)),"",INDIRECT(ADDRESS(MATCH(C573,Код_Раздел,0)+1,2,,,"Раздел")))</f>
        <v>Общегосударственные  вопросы</v>
      </c>
      <c r="B573" s="52" t="s">
        <v>311</v>
      </c>
      <c r="C573" s="8" t="s">
        <v>544</v>
      </c>
      <c r="D573" s="1"/>
      <c r="E573" s="6"/>
      <c r="F573" s="7">
        <f aca="true" t="shared" si="80" ref="F573:G576">F574</f>
        <v>1220</v>
      </c>
      <c r="G573" s="7">
        <f t="shared" si="80"/>
        <v>1220</v>
      </c>
    </row>
    <row r="574" spans="1:7" ht="12.75">
      <c r="A574" s="10" t="s">
        <v>568</v>
      </c>
      <c r="B574" s="52" t="s">
        <v>311</v>
      </c>
      <c r="C574" s="8" t="s">
        <v>544</v>
      </c>
      <c r="D574" s="1" t="s">
        <v>522</v>
      </c>
      <c r="E574" s="6"/>
      <c r="F574" s="7">
        <f t="shared" si="80"/>
        <v>1220</v>
      </c>
      <c r="G574" s="7">
        <f t="shared" si="80"/>
        <v>1220</v>
      </c>
    </row>
    <row r="575" spans="1:7" ht="12.75">
      <c r="A575" s="39" t="str">
        <f ca="1">IF(ISERROR(MATCH(E575,Код_КВР,0)),"",INDIRECT(ADDRESS(MATCH(E575,Код_КВР,0)+1,2,,,"КВР")))</f>
        <v>Закупка товаров, работ и услуг для муниципальных нужд</v>
      </c>
      <c r="B575" s="52" t="s">
        <v>311</v>
      </c>
      <c r="C575" s="8" t="s">
        <v>544</v>
      </c>
      <c r="D575" s="1" t="s">
        <v>522</v>
      </c>
      <c r="E575" s="6">
        <v>200</v>
      </c>
      <c r="F575" s="7">
        <f t="shared" si="80"/>
        <v>1220</v>
      </c>
      <c r="G575" s="7">
        <f t="shared" si="80"/>
        <v>1220</v>
      </c>
    </row>
    <row r="576" spans="1:7" ht="33">
      <c r="A576" s="39" t="str">
        <f ca="1">IF(ISERROR(MATCH(E576,Код_КВР,0)),"",INDIRECT(ADDRESS(MATCH(E576,Код_КВР,0)+1,2,,,"КВР")))</f>
        <v>Иные закупки товаров, работ и услуг для обеспечения муниципальных нужд</v>
      </c>
      <c r="B576" s="52" t="s">
        <v>311</v>
      </c>
      <c r="C576" s="8" t="s">
        <v>544</v>
      </c>
      <c r="D576" s="1" t="s">
        <v>522</v>
      </c>
      <c r="E576" s="6">
        <v>240</v>
      </c>
      <c r="F576" s="7">
        <f t="shared" si="80"/>
        <v>1220</v>
      </c>
      <c r="G576" s="7">
        <f t="shared" si="80"/>
        <v>1220</v>
      </c>
    </row>
    <row r="577" spans="1:7" ht="33">
      <c r="A577" s="39" t="str">
        <f ca="1">IF(ISERROR(MATCH(E577,Код_КВР,0)),"",INDIRECT(ADDRESS(MATCH(E577,Код_КВР,0)+1,2,,,"КВР")))</f>
        <v xml:space="preserve">Прочая закупка товаров, работ и услуг для обеспечения муниципальных нужд         </v>
      </c>
      <c r="B577" s="52" t="s">
        <v>311</v>
      </c>
      <c r="C577" s="8" t="s">
        <v>544</v>
      </c>
      <c r="D577" s="1" t="s">
        <v>522</v>
      </c>
      <c r="E577" s="6">
        <v>244</v>
      </c>
      <c r="F577" s="7">
        <f>'прил.16'!G88</f>
        <v>1220</v>
      </c>
      <c r="G577" s="7">
        <f>'прил.16'!H88</f>
        <v>1220</v>
      </c>
    </row>
    <row r="578" spans="1:7" ht="12.75">
      <c r="A578" s="39" t="str">
        <f ca="1">IF(ISERROR(MATCH(C578,Код_Раздел,0)),"",INDIRECT(ADDRESS(MATCH(C578,Код_Раздел,0)+1,2,,,"Раздел")))</f>
        <v>Образование</v>
      </c>
      <c r="B578" s="52" t="s">
        <v>311</v>
      </c>
      <c r="C578" s="8" t="s">
        <v>527</v>
      </c>
      <c r="D578" s="1"/>
      <c r="E578" s="6"/>
      <c r="F578" s="7">
        <f>F579+F583</f>
        <v>518</v>
      </c>
      <c r="G578" s="7">
        <f>G579+G583</f>
        <v>465</v>
      </c>
    </row>
    <row r="579" spans="1:7" ht="12.75">
      <c r="A579" s="10" t="s">
        <v>531</v>
      </c>
      <c r="B579" s="52" t="s">
        <v>311</v>
      </c>
      <c r="C579" s="8" t="s">
        <v>527</v>
      </c>
      <c r="D579" s="1" t="s">
        <v>527</v>
      </c>
      <c r="E579" s="6"/>
      <c r="F579" s="7">
        <f aca="true" t="shared" si="81" ref="F579:G581">F580</f>
        <v>465</v>
      </c>
      <c r="G579" s="7">
        <f t="shared" si="81"/>
        <v>465</v>
      </c>
    </row>
    <row r="580" spans="1:7" ht="33">
      <c r="A580" s="39" t="str">
        <f ca="1">IF(ISERROR(MATCH(E580,Код_КВР,0)),"",INDIRECT(ADDRESS(MATCH(E580,Код_КВР,0)+1,2,,,"КВР")))</f>
        <v>Предоставление субсидий бюджетным, автономным учреждениям и иным некоммерческим организациям</v>
      </c>
      <c r="B580" s="52" t="s">
        <v>311</v>
      </c>
      <c r="C580" s="8" t="s">
        <v>527</v>
      </c>
      <c r="D580" s="1" t="s">
        <v>527</v>
      </c>
      <c r="E580" s="6">
        <v>600</v>
      </c>
      <c r="F580" s="7">
        <f t="shared" si="81"/>
        <v>465</v>
      </c>
      <c r="G580" s="7">
        <f t="shared" si="81"/>
        <v>465</v>
      </c>
    </row>
    <row r="581" spans="1:7" ht="12.75">
      <c r="A581" s="39" t="str">
        <f ca="1">IF(ISERROR(MATCH(E581,Код_КВР,0)),"",INDIRECT(ADDRESS(MATCH(E581,Код_КВР,0)+1,2,,,"КВР")))</f>
        <v>Субсидии бюджетным учреждениям</v>
      </c>
      <c r="B581" s="52" t="s">
        <v>311</v>
      </c>
      <c r="C581" s="8" t="s">
        <v>527</v>
      </c>
      <c r="D581" s="1" t="s">
        <v>527</v>
      </c>
      <c r="E581" s="6">
        <v>610</v>
      </c>
      <c r="F581" s="7">
        <f t="shared" si="81"/>
        <v>465</v>
      </c>
      <c r="G581" s="7">
        <f t="shared" si="81"/>
        <v>465</v>
      </c>
    </row>
    <row r="582" spans="1:7" ht="12.75">
      <c r="A582" s="39" t="str">
        <f ca="1">IF(ISERROR(MATCH(E582,Код_КВР,0)),"",INDIRECT(ADDRESS(MATCH(E582,Код_КВР,0)+1,2,,,"КВР")))</f>
        <v>Субсидии бюджетным учреждениям на иные цели</v>
      </c>
      <c r="B582" s="52" t="s">
        <v>311</v>
      </c>
      <c r="C582" s="8" t="s">
        <v>527</v>
      </c>
      <c r="D582" s="1" t="s">
        <v>527</v>
      </c>
      <c r="E582" s="6">
        <v>612</v>
      </c>
      <c r="F582" s="7">
        <f>'прил.16'!G275</f>
        <v>465</v>
      </c>
      <c r="G582" s="7">
        <f>'прил.16'!H275</f>
        <v>465</v>
      </c>
    </row>
    <row r="583" spans="1:7" ht="12.75">
      <c r="A583" s="10" t="s">
        <v>580</v>
      </c>
      <c r="B583" s="52" t="s">
        <v>311</v>
      </c>
      <c r="C583" s="8" t="s">
        <v>527</v>
      </c>
      <c r="D583" s="8" t="s">
        <v>550</v>
      </c>
      <c r="E583" s="6"/>
      <c r="F583" s="7">
        <f aca="true" t="shared" si="82" ref="F583:G585">F584</f>
        <v>53</v>
      </c>
      <c r="G583" s="7">
        <f t="shared" si="82"/>
        <v>0</v>
      </c>
    </row>
    <row r="584" spans="1:7" ht="12.75">
      <c r="A584" s="39" t="str">
        <f ca="1">IF(ISERROR(MATCH(E584,Код_КВР,0)),"",INDIRECT(ADDRESS(MATCH(E584,Код_КВР,0)+1,2,,,"КВР")))</f>
        <v>Закупка товаров, работ и услуг для муниципальных нужд</v>
      </c>
      <c r="B584" s="52" t="s">
        <v>311</v>
      </c>
      <c r="C584" s="8" t="s">
        <v>527</v>
      </c>
      <c r="D584" s="8" t="s">
        <v>550</v>
      </c>
      <c r="E584" s="6">
        <v>200</v>
      </c>
      <c r="F584" s="7">
        <f t="shared" si="82"/>
        <v>53</v>
      </c>
      <c r="G584" s="7">
        <f t="shared" si="82"/>
        <v>0</v>
      </c>
    </row>
    <row r="585" spans="1:7" ht="33">
      <c r="A585" s="39" t="str">
        <f ca="1">IF(ISERROR(MATCH(E585,Код_КВР,0)),"",INDIRECT(ADDRESS(MATCH(E585,Код_КВР,0)+1,2,,,"КВР")))</f>
        <v>Иные закупки товаров, работ и услуг для обеспечения муниципальных нужд</v>
      </c>
      <c r="B585" s="52" t="s">
        <v>311</v>
      </c>
      <c r="C585" s="8" t="s">
        <v>527</v>
      </c>
      <c r="D585" s="8" t="s">
        <v>550</v>
      </c>
      <c r="E585" s="6">
        <v>240</v>
      </c>
      <c r="F585" s="7">
        <f t="shared" si="82"/>
        <v>53</v>
      </c>
      <c r="G585" s="7">
        <f t="shared" si="82"/>
        <v>0</v>
      </c>
    </row>
    <row r="586" spans="1:7" ht="33">
      <c r="A586" s="39" t="str">
        <f ca="1">IF(ISERROR(MATCH(E586,Код_КВР,0)),"",INDIRECT(ADDRESS(MATCH(E586,Код_КВР,0)+1,2,,,"КВР")))</f>
        <v xml:space="preserve">Прочая закупка товаров, работ и услуг для обеспечения муниципальных нужд         </v>
      </c>
      <c r="B586" s="52" t="s">
        <v>311</v>
      </c>
      <c r="C586" s="8" t="s">
        <v>527</v>
      </c>
      <c r="D586" s="8" t="s">
        <v>550</v>
      </c>
      <c r="E586" s="6">
        <v>244</v>
      </c>
      <c r="F586" s="7">
        <f>'прил.16'!G638</f>
        <v>53</v>
      </c>
      <c r="G586" s="7">
        <f>'прил.16'!H638</f>
        <v>0</v>
      </c>
    </row>
    <row r="587" spans="1:7" ht="12.75">
      <c r="A587" s="39" t="str">
        <f ca="1">IF(ISERROR(MATCH(C587,Код_Раздел,0)),"",INDIRECT(ADDRESS(MATCH(C587,Код_Раздел,0)+1,2,,,"Раздел")))</f>
        <v>Культура, кинематография</v>
      </c>
      <c r="B587" s="52" t="s">
        <v>311</v>
      </c>
      <c r="C587" s="8" t="s">
        <v>553</v>
      </c>
      <c r="D587" s="1"/>
      <c r="E587" s="6"/>
      <c r="F587" s="7">
        <f aca="true" t="shared" si="83" ref="F587:G590">F588</f>
        <v>426.8</v>
      </c>
      <c r="G587" s="7">
        <f t="shared" si="83"/>
        <v>398.8</v>
      </c>
    </row>
    <row r="588" spans="1:7" ht="12.75">
      <c r="A588" s="10" t="s">
        <v>495</v>
      </c>
      <c r="B588" s="52" t="s">
        <v>311</v>
      </c>
      <c r="C588" s="8" t="s">
        <v>553</v>
      </c>
      <c r="D588" s="1" t="s">
        <v>547</v>
      </c>
      <c r="E588" s="6"/>
      <c r="F588" s="7">
        <f t="shared" si="83"/>
        <v>426.8</v>
      </c>
      <c r="G588" s="7">
        <f t="shared" si="83"/>
        <v>398.8</v>
      </c>
    </row>
    <row r="589" spans="1:7" ht="12.75">
      <c r="A589" s="39" t="str">
        <f ca="1">IF(ISERROR(MATCH(E589,Код_КВР,0)),"",INDIRECT(ADDRESS(MATCH(E589,Код_КВР,0)+1,2,,,"КВР")))</f>
        <v>Закупка товаров, работ и услуг для муниципальных нужд</v>
      </c>
      <c r="B589" s="52" t="s">
        <v>311</v>
      </c>
      <c r="C589" s="8" t="s">
        <v>553</v>
      </c>
      <c r="D589" s="1" t="s">
        <v>547</v>
      </c>
      <c r="E589" s="6">
        <v>200</v>
      </c>
      <c r="F589" s="7">
        <f t="shared" si="83"/>
        <v>426.8</v>
      </c>
      <c r="G589" s="7">
        <f t="shared" si="83"/>
        <v>398.8</v>
      </c>
    </row>
    <row r="590" spans="1:7" ht="33">
      <c r="A590" s="39" t="str">
        <f ca="1">IF(ISERROR(MATCH(E590,Код_КВР,0)),"",INDIRECT(ADDRESS(MATCH(E590,Код_КВР,0)+1,2,,,"КВР")))</f>
        <v>Иные закупки товаров, работ и услуг для обеспечения муниципальных нужд</v>
      </c>
      <c r="B590" s="52" t="s">
        <v>311</v>
      </c>
      <c r="C590" s="8" t="s">
        <v>553</v>
      </c>
      <c r="D590" s="1" t="s">
        <v>547</v>
      </c>
      <c r="E590" s="6">
        <v>240</v>
      </c>
      <c r="F590" s="7">
        <f t="shared" si="83"/>
        <v>426.8</v>
      </c>
      <c r="G590" s="7">
        <f t="shared" si="83"/>
        <v>398.8</v>
      </c>
    </row>
    <row r="591" spans="1:7" ht="33">
      <c r="A591" s="39" t="str">
        <f ca="1">IF(ISERROR(MATCH(E591,Код_КВР,0)),"",INDIRECT(ADDRESS(MATCH(E591,Код_КВР,0)+1,2,,,"КВР")))</f>
        <v xml:space="preserve">Прочая закупка товаров, работ и услуг для обеспечения муниципальных нужд         </v>
      </c>
      <c r="B591" s="52" t="s">
        <v>311</v>
      </c>
      <c r="C591" s="8" t="s">
        <v>553</v>
      </c>
      <c r="D591" s="1" t="s">
        <v>547</v>
      </c>
      <c r="E591" s="6">
        <v>244</v>
      </c>
      <c r="F591" s="7">
        <f>'прил.16'!G930</f>
        <v>426.8</v>
      </c>
      <c r="G591" s="7">
        <f>'прил.16'!H930</f>
        <v>398.8</v>
      </c>
    </row>
    <row r="592" spans="1:7" ht="12.75">
      <c r="A592" s="39" t="str">
        <f ca="1">IF(ISERROR(MATCH(B592,Код_КЦСР,0)),"",INDIRECT(ADDRESS(MATCH(B592,Код_КЦСР,0)+1,2,,,"КЦСР")))</f>
        <v>Адаптация горожан с ограниченными возможностями</v>
      </c>
      <c r="B592" s="52" t="s">
        <v>313</v>
      </c>
      <c r="C592" s="8"/>
      <c r="D592" s="1"/>
      <c r="E592" s="6"/>
      <c r="F592" s="7">
        <f>F593+F598</f>
        <v>235</v>
      </c>
      <c r="G592" s="7">
        <f>G593+G598</f>
        <v>235</v>
      </c>
    </row>
    <row r="593" spans="1:7" ht="12.75">
      <c r="A593" s="39" t="str">
        <f ca="1">IF(ISERROR(MATCH(C593,Код_Раздел,0)),"",INDIRECT(ADDRESS(MATCH(C593,Код_Раздел,0)+1,2,,,"Раздел")))</f>
        <v>Образование</v>
      </c>
      <c r="B593" s="52" t="s">
        <v>313</v>
      </c>
      <c r="C593" s="8" t="s">
        <v>527</v>
      </c>
      <c r="D593" s="1"/>
      <c r="E593" s="6"/>
      <c r="F593" s="7">
        <f aca="true" t="shared" si="84" ref="F593:G596">F594</f>
        <v>100</v>
      </c>
      <c r="G593" s="7">
        <f t="shared" si="84"/>
        <v>100</v>
      </c>
    </row>
    <row r="594" spans="1:7" ht="12.75">
      <c r="A594" s="10" t="s">
        <v>531</v>
      </c>
      <c r="B594" s="52" t="s">
        <v>313</v>
      </c>
      <c r="C594" s="8" t="s">
        <v>527</v>
      </c>
      <c r="D594" s="1" t="s">
        <v>527</v>
      </c>
      <c r="E594" s="6"/>
      <c r="F594" s="7">
        <f t="shared" si="84"/>
        <v>100</v>
      </c>
      <c r="G594" s="7">
        <f t="shared" si="84"/>
        <v>100</v>
      </c>
    </row>
    <row r="595" spans="1:7" ht="33">
      <c r="A595" s="39" t="str">
        <f ca="1">IF(ISERROR(MATCH(E595,Код_КВР,0)),"",INDIRECT(ADDRESS(MATCH(E595,Код_КВР,0)+1,2,,,"КВР")))</f>
        <v>Предоставление субсидий бюджетным, автономным учреждениям и иным некоммерческим организациям</v>
      </c>
      <c r="B595" s="52" t="s">
        <v>313</v>
      </c>
      <c r="C595" s="8" t="s">
        <v>527</v>
      </c>
      <c r="D595" s="1" t="s">
        <v>527</v>
      </c>
      <c r="E595" s="6">
        <v>600</v>
      </c>
      <c r="F595" s="7">
        <f t="shared" si="84"/>
        <v>100</v>
      </c>
      <c r="G595" s="7">
        <f t="shared" si="84"/>
        <v>100</v>
      </c>
    </row>
    <row r="596" spans="1:7" ht="12.75">
      <c r="A596" s="39" t="str">
        <f ca="1">IF(ISERROR(MATCH(E596,Код_КВР,0)),"",INDIRECT(ADDRESS(MATCH(E596,Код_КВР,0)+1,2,,,"КВР")))</f>
        <v>Субсидии бюджетным учреждениям</v>
      </c>
      <c r="B596" s="52" t="s">
        <v>313</v>
      </c>
      <c r="C596" s="8" t="s">
        <v>527</v>
      </c>
      <c r="D596" s="1" t="s">
        <v>527</v>
      </c>
      <c r="E596" s="6">
        <v>610</v>
      </c>
      <c r="F596" s="7">
        <f t="shared" si="84"/>
        <v>100</v>
      </c>
      <c r="G596" s="7">
        <f t="shared" si="84"/>
        <v>100</v>
      </c>
    </row>
    <row r="597" spans="1:7" ht="12.75">
      <c r="A597" s="39" t="str">
        <f ca="1">IF(ISERROR(MATCH(E597,Код_КВР,0)),"",INDIRECT(ADDRESS(MATCH(E597,Код_КВР,0)+1,2,,,"КВР")))</f>
        <v>Субсидии бюджетным учреждениям на иные цели</v>
      </c>
      <c r="B597" s="52" t="s">
        <v>313</v>
      </c>
      <c r="C597" s="8" t="s">
        <v>527</v>
      </c>
      <c r="D597" s="1" t="s">
        <v>527</v>
      </c>
      <c r="E597" s="6">
        <v>612</v>
      </c>
      <c r="F597" s="7">
        <f>'прил.16'!G279</f>
        <v>100</v>
      </c>
      <c r="G597" s="7">
        <f>'прил.16'!H279</f>
        <v>100</v>
      </c>
    </row>
    <row r="598" spans="1:7" ht="12.75">
      <c r="A598" s="39" t="str">
        <f ca="1">IF(ISERROR(MATCH(C598,Код_Раздел,0)),"",INDIRECT(ADDRESS(MATCH(C598,Код_Раздел,0)+1,2,,,"Раздел")))</f>
        <v>Культура, кинематография</v>
      </c>
      <c r="B598" s="52" t="s">
        <v>313</v>
      </c>
      <c r="C598" s="8" t="s">
        <v>553</v>
      </c>
      <c r="D598" s="1"/>
      <c r="E598" s="6"/>
      <c r="F598" s="7">
        <f aca="true" t="shared" si="85" ref="F598:G601">F599</f>
        <v>135</v>
      </c>
      <c r="G598" s="7">
        <f t="shared" si="85"/>
        <v>135</v>
      </c>
    </row>
    <row r="599" spans="1:7" ht="12.75">
      <c r="A599" s="10" t="s">
        <v>495</v>
      </c>
      <c r="B599" s="52" t="s">
        <v>313</v>
      </c>
      <c r="C599" s="8" t="s">
        <v>553</v>
      </c>
      <c r="D599" s="1" t="s">
        <v>547</v>
      </c>
      <c r="E599" s="6"/>
      <c r="F599" s="7">
        <f t="shared" si="85"/>
        <v>135</v>
      </c>
      <c r="G599" s="7">
        <f t="shared" si="85"/>
        <v>135</v>
      </c>
    </row>
    <row r="600" spans="1:7" ht="12.75">
      <c r="A600" s="39" t="str">
        <f ca="1">IF(ISERROR(MATCH(E600,Код_КВР,0)),"",INDIRECT(ADDRESS(MATCH(E600,Код_КВР,0)+1,2,,,"КВР")))</f>
        <v>Закупка товаров, работ и услуг для муниципальных нужд</v>
      </c>
      <c r="B600" s="52" t="s">
        <v>313</v>
      </c>
      <c r="C600" s="8" t="s">
        <v>553</v>
      </c>
      <c r="D600" s="1" t="s">
        <v>547</v>
      </c>
      <c r="E600" s="6">
        <v>200</v>
      </c>
      <c r="F600" s="7">
        <f t="shared" si="85"/>
        <v>135</v>
      </c>
      <c r="G600" s="7">
        <f t="shared" si="85"/>
        <v>135</v>
      </c>
    </row>
    <row r="601" spans="1:7" ht="33">
      <c r="A601" s="39" t="str">
        <f ca="1">IF(ISERROR(MATCH(E601,Код_КВР,0)),"",INDIRECT(ADDRESS(MATCH(E601,Код_КВР,0)+1,2,,,"КВР")))</f>
        <v>Иные закупки товаров, работ и услуг для обеспечения муниципальных нужд</v>
      </c>
      <c r="B601" s="52" t="s">
        <v>313</v>
      </c>
      <c r="C601" s="8" t="s">
        <v>553</v>
      </c>
      <c r="D601" s="1" t="s">
        <v>547</v>
      </c>
      <c r="E601" s="6">
        <v>240</v>
      </c>
      <c r="F601" s="7">
        <f t="shared" si="85"/>
        <v>135</v>
      </c>
      <c r="G601" s="7">
        <f t="shared" si="85"/>
        <v>135</v>
      </c>
    </row>
    <row r="602" spans="1:7" ht="33">
      <c r="A602" s="39" t="str">
        <f ca="1">IF(ISERROR(MATCH(E602,Код_КВР,0)),"",INDIRECT(ADDRESS(MATCH(E602,Код_КВР,0)+1,2,,,"КВР")))</f>
        <v xml:space="preserve">Прочая закупка товаров, работ и услуг для обеспечения муниципальных нужд         </v>
      </c>
      <c r="B602" s="52" t="s">
        <v>313</v>
      </c>
      <c r="C602" s="8" t="s">
        <v>553</v>
      </c>
      <c r="D602" s="1" t="s">
        <v>547</v>
      </c>
      <c r="E602" s="6">
        <v>244</v>
      </c>
      <c r="F602" s="7">
        <f>'прил.16'!G934</f>
        <v>135</v>
      </c>
      <c r="G602" s="7">
        <f>'прил.16'!H934</f>
        <v>135</v>
      </c>
    </row>
    <row r="603" spans="1:7" ht="12.75">
      <c r="A603" s="39" t="str">
        <f ca="1">IF(ISERROR(MATCH(B603,Код_КЦСР,0)),"",INDIRECT(ADDRESS(MATCH(B603,Код_КЦСР,0)+1,2,,,"КЦСР")))</f>
        <v>Здоровье на рабочем месте</v>
      </c>
      <c r="B603" s="52" t="s">
        <v>315</v>
      </c>
      <c r="C603" s="8"/>
      <c r="D603" s="1"/>
      <c r="E603" s="6"/>
      <c r="F603" s="7">
        <f>F604+F609</f>
        <v>359.4</v>
      </c>
      <c r="G603" s="7">
        <f>G604+G609</f>
        <v>124.4</v>
      </c>
    </row>
    <row r="604" spans="1:7" ht="12.75">
      <c r="A604" s="39" t="str">
        <f ca="1">IF(ISERROR(MATCH(C604,Код_Раздел,0)),"",INDIRECT(ADDRESS(MATCH(C604,Код_Раздел,0)+1,2,,,"Раздел")))</f>
        <v>Национальная безопасность и правоохранительная  деятельность</v>
      </c>
      <c r="B604" s="52" t="s">
        <v>315</v>
      </c>
      <c r="C604" s="8" t="s">
        <v>546</v>
      </c>
      <c r="D604" s="1"/>
      <c r="E604" s="6"/>
      <c r="F604" s="7">
        <f aca="true" t="shared" si="86" ref="F604:G607">F605</f>
        <v>64.4</v>
      </c>
      <c r="G604" s="7">
        <f t="shared" si="86"/>
        <v>64.4</v>
      </c>
    </row>
    <row r="605" spans="1:7" ht="33">
      <c r="A605" s="14" t="s">
        <v>591</v>
      </c>
      <c r="B605" s="52" t="s">
        <v>315</v>
      </c>
      <c r="C605" s="8" t="s">
        <v>546</v>
      </c>
      <c r="D605" s="1" t="s">
        <v>550</v>
      </c>
      <c r="E605" s="6"/>
      <c r="F605" s="7">
        <f t="shared" si="86"/>
        <v>64.4</v>
      </c>
      <c r="G605" s="7">
        <f t="shared" si="86"/>
        <v>64.4</v>
      </c>
    </row>
    <row r="606" spans="1:7" ht="12.75">
      <c r="A606" s="39" t="str">
        <f ca="1">IF(ISERROR(MATCH(E606,Код_КВР,0)),"",INDIRECT(ADDRESS(MATCH(E606,Код_КВР,0)+1,2,,,"КВР")))</f>
        <v>Закупка товаров, работ и услуг для муниципальных нужд</v>
      </c>
      <c r="B606" s="52" t="s">
        <v>315</v>
      </c>
      <c r="C606" s="8" t="s">
        <v>546</v>
      </c>
      <c r="D606" s="1" t="s">
        <v>550</v>
      </c>
      <c r="E606" s="6">
        <v>200</v>
      </c>
      <c r="F606" s="7">
        <f t="shared" si="86"/>
        <v>64.4</v>
      </c>
      <c r="G606" s="7">
        <f t="shared" si="86"/>
        <v>64.4</v>
      </c>
    </row>
    <row r="607" spans="1:7" ht="33">
      <c r="A607" s="39" t="str">
        <f ca="1">IF(ISERROR(MATCH(E607,Код_КВР,0)),"",INDIRECT(ADDRESS(MATCH(E607,Код_КВР,0)+1,2,,,"КВР")))</f>
        <v>Иные закупки товаров, работ и услуг для обеспечения муниципальных нужд</v>
      </c>
      <c r="B607" s="52" t="s">
        <v>315</v>
      </c>
      <c r="C607" s="8" t="s">
        <v>546</v>
      </c>
      <c r="D607" s="1" t="s">
        <v>550</v>
      </c>
      <c r="E607" s="6">
        <v>240</v>
      </c>
      <c r="F607" s="7">
        <f t="shared" si="86"/>
        <v>64.4</v>
      </c>
      <c r="G607" s="7">
        <f t="shared" si="86"/>
        <v>64.4</v>
      </c>
    </row>
    <row r="608" spans="1:7" ht="33">
      <c r="A608" s="39" t="str">
        <f ca="1">IF(ISERROR(MATCH(E608,Код_КВР,0)),"",INDIRECT(ADDRESS(MATCH(E608,Код_КВР,0)+1,2,,,"КВР")))</f>
        <v xml:space="preserve">Прочая закупка товаров, работ и услуг для обеспечения муниципальных нужд         </v>
      </c>
      <c r="B608" s="52" t="s">
        <v>315</v>
      </c>
      <c r="C608" s="8" t="s">
        <v>546</v>
      </c>
      <c r="D608" s="1" t="s">
        <v>550</v>
      </c>
      <c r="E608" s="6">
        <v>244</v>
      </c>
      <c r="F608" s="7">
        <f>'прил.16'!G152</f>
        <v>64.4</v>
      </c>
      <c r="G608" s="7">
        <f>'прил.16'!H152</f>
        <v>64.4</v>
      </c>
    </row>
    <row r="609" spans="1:7" ht="12.75">
      <c r="A609" s="39" t="str">
        <f ca="1">IF(ISERROR(MATCH(C609,Код_Раздел,0)),"",INDIRECT(ADDRESS(MATCH(C609,Код_Раздел,0)+1,2,,,"Раздел")))</f>
        <v>Социальная политика</v>
      </c>
      <c r="B609" s="52" t="s">
        <v>315</v>
      </c>
      <c r="C609" s="8" t="s">
        <v>520</v>
      </c>
      <c r="D609" s="1"/>
      <c r="E609" s="6"/>
      <c r="F609" s="7">
        <f aca="true" t="shared" si="87" ref="F609:G612">F610</f>
        <v>295</v>
      </c>
      <c r="G609" s="7">
        <f t="shared" si="87"/>
        <v>60</v>
      </c>
    </row>
    <row r="610" spans="1:7" ht="12.75">
      <c r="A610" s="10" t="s">
        <v>521</v>
      </c>
      <c r="B610" s="52" t="s">
        <v>315</v>
      </c>
      <c r="C610" s="8" t="s">
        <v>520</v>
      </c>
      <c r="D610" s="1" t="s">
        <v>548</v>
      </c>
      <c r="E610" s="6"/>
      <c r="F610" s="7">
        <f t="shared" si="87"/>
        <v>295</v>
      </c>
      <c r="G610" s="7">
        <f t="shared" si="87"/>
        <v>60</v>
      </c>
    </row>
    <row r="611" spans="1:7" ht="12.75">
      <c r="A611" s="39" t="str">
        <f ca="1">IF(ISERROR(MATCH(E611,Код_КВР,0)),"",INDIRECT(ADDRESS(MATCH(E611,Код_КВР,0)+1,2,,,"КВР")))</f>
        <v>Закупка товаров, работ и услуг для муниципальных нужд</v>
      </c>
      <c r="B611" s="52" t="s">
        <v>315</v>
      </c>
      <c r="C611" s="8" t="s">
        <v>520</v>
      </c>
      <c r="D611" s="1" t="s">
        <v>548</v>
      </c>
      <c r="E611" s="6">
        <v>200</v>
      </c>
      <c r="F611" s="7">
        <f t="shared" si="87"/>
        <v>295</v>
      </c>
      <c r="G611" s="7">
        <f t="shared" si="87"/>
        <v>60</v>
      </c>
    </row>
    <row r="612" spans="1:7" ht="33">
      <c r="A612" s="39" t="str">
        <f ca="1">IF(ISERROR(MATCH(E612,Код_КВР,0)),"",INDIRECT(ADDRESS(MATCH(E612,Код_КВР,0)+1,2,,,"КВР")))</f>
        <v>Иные закупки товаров, работ и услуг для обеспечения муниципальных нужд</v>
      </c>
      <c r="B612" s="52" t="s">
        <v>315</v>
      </c>
      <c r="C612" s="8" t="s">
        <v>520</v>
      </c>
      <c r="D612" s="1" t="s">
        <v>548</v>
      </c>
      <c r="E612" s="6">
        <v>240</v>
      </c>
      <c r="F612" s="7">
        <f t="shared" si="87"/>
        <v>295</v>
      </c>
      <c r="G612" s="7">
        <f t="shared" si="87"/>
        <v>60</v>
      </c>
    </row>
    <row r="613" spans="1:7" ht="33">
      <c r="A613" s="39" t="str">
        <f ca="1">IF(ISERROR(MATCH(E613,Код_КВР,0)),"",INDIRECT(ADDRESS(MATCH(E613,Код_КВР,0)+1,2,,,"КВР")))</f>
        <v xml:space="preserve">Прочая закупка товаров, работ и услуг для обеспечения муниципальных нужд         </v>
      </c>
      <c r="B613" s="52" t="s">
        <v>315</v>
      </c>
      <c r="C613" s="8" t="s">
        <v>520</v>
      </c>
      <c r="D613" s="1" t="s">
        <v>548</v>
      </c>
      <c r="E613" s="6">
        <v>244</v>
      </c>
      <c r="F613" s="7">
        <f>'прил.16'!G1128</f>
        <v>295</v>
      </c>
      <c r="G613" s="7">
        <f>'прил.16'!H1128</f>
        <v>60</v>
      </c>
    </row>
    <row r="614" spans="1:7" ht="12.75">
      <c r="A614" s="39" t="str">
        <f ca="1">IF(ISERROR(MATCH(B614,Код_КЦСР,0)),"",INDIRECT(ADDRESS(MATCH(B614,Код_КЦСР,0)+1,2,,,"КЦСР")))</f>
        <v>Активное долголетие</v>
      </c>
      <c r="B614" s="52" t="s">
        <v>317</v>
      </c>
      <c r="C614" s="8"/>
      <c r="D614" s="1"/>
      <c r="E614" s="6"/>
      <c r="F614" s="7">
        <f>F615+F620</f>
        <v>327.1</v>
      </c>
      <c r="G614" s="7">
        <f>G615+G620</f>
        <v>328.1</v>
      </c>
    </row>
    <row r="615" spans="1:7" ht="12.75">
      <c r="A615" s="39" t="str">
        <f ca="1">IF(ISERROR(MATCH(C615,Код_Раздел,0)),"",INDIRECT(ADDRESS(MATCH(C615,Код_Раздел,0)+1,2,,,"Раздел")))</f>
        <v>Культура, кинематография</v>
      </c>
      <c r="B615" s="52" t="s">
        <v>317</v>
      </c>
      <c r="C615" s="8" t="s">
        <v>553</v>
      </c>
      <c r="D615" s="1"/>
      <c r="E615" s="6"/>
      <c r="F615" s="7">
        <f aca="true" t="shared" si="88" ref="F615:G618">F616</f>
        <v>45.1</v>
      </c>
      <c r="G615" s="7">
        <f t="shared" si="88"/>
        <v>46.1</v>
      </c>
    </row>
    <row r="616" spans="1:7" ht="12.75">
      <c r="A616" s="10" t="s">
        <v>495</v>
      </c>
      <c r="B616" s="52" t="s">
        <v>317</v>
      </c>
      <c r="C616" s="8" t="s">
        <v>553</v>
      </c>
      <c r="D616" s="1" t="s">
        <v>547</v>
      </c>
      <c r="E616" s="6"/>
      <c r="F616" s="7">
        <f t="shared" si="88"/>
        <v>45.1</v>
      </c>
      <c r="G616" s="7">
        <f t="shared" si="88"/>
        <v>46.1</v>
      </c>
    </row>
    <row r="617" spans="1:7" ht="12.75">
      <c r="A617" s="39" t="str">
        <f ca="1">IF(ISERROR(MATCH(E617,Код_КВР,0)),"",INDIRECT(ADDRESS(MATCH(E617,Код_КВР,0)+1,2,,,"КВР")))</f>
        <v>Закупка товаров, работ и услуг для муниципальных нужд</v>
      </c>
      <c r="B617" s="52" t="s">
        <v>317</v>
      </c>
      <c r="C617" s="8" t="s">
        <v>553</v>
      </c>
      <c r="D617" s="1" t="s">
        <v>547</v>
      </c>
      <c r="E617" s="6">
        <v>200</v>
      </c>
      <c r="F617" s="7">
        <f t="shared" si="88"/>
        <v>45.1</v>
      </c>
      <c r="G617" s="7">
        <f t="shared" si="88"/>
        <v>46.1</v>
      </c>
    </row>
    <row r="618" spans="1:7" ht="33">
      <c r="A618" s="39" t="str">
        <f ca="1">IF(ISERROR(MATCH(E618,Код_КВР,0)),"",INDIRECT(ADDRESS(MATCH(E618,Код_КВР,0)+1,2,,,"КВР")))</f>
        <v>Иные закупки товаров, работ и услуг для обеспечения муниципальных нужд</v>
      </c>
      <c r="B618" s="52" t="s">
        <v>317</v>
      </c>
      <c r="C618" s="8" t="s">
        <v>553</v>
      </c>
      <c r="D618" s="1" t="s">
        <v>547</v>
      </c>
      <c r="E618" s="6">
        <v>240</v>
      </c>
      <c r="F618" s="7">
        <f t="shared" si="88"/>
        <v>45.1</v>
      </c>
      <c r="G618" s="7">
        <f t="shared" si="88"/>
        <v>46.1</v>
      </c>
    </row>
    <row r="619" spans="1:7" ht="33">
      <c r="A619" s="39" t="str">
        <f ca="1">IF(ISERROR(MATCH(E619,Код_КВР,0)),"",INDIRECT(ADDRESS(MATCH(E619,Код_КВР,0)+1,2,,,"КВР")))</f>
        <v xml:space="preserve">Прочая закупка товаров, работ и услуг для обеспечения муниципальных нужд         </v>
      </c>
      <c r="B619" s="52" t="s">
        <v>317</v>
      </c>
      <c r="C619" s="8" t="s">
        <v>553</v>
      </c>
      <c r="D619" s="1" t="s">
        <v>547</v>
      </c>
      <c r="E619" s="6">
        <v>244</v>
      </c>
      <c r="F619" s="7">
        <f>'прил.16'!G938</f>
        <v>45.1</v>
      </c>
      <c r="G619" s="7">
        <f>'прил.16'!H938</f>
        <v>46.1</v>
      </c>
    </row>
    <row r="620" spans="1:7" ht="12.75">
      <c r="A620" s="39" t="str">
        <f ca="1">IF(ISERROR(MATCH(C620,Код_Раздел,0)),"",INDIRECT(ADDRESS(MATCH(C620,Код_Раздел,0)+1,2,,,"Раздел")))</f>
        <v>Социальная политика</v>
      </c>
      <c r="B620" s="52" t="s">
        <v>317</v>
      </c>
      <c r="C620" s="8" t="s">
        <v>520</v>
      </c>
      <c r="D620" s="1"/>
      <c r="E620" s="6"/>
      <c r="F620" s="7">
        <f aca="true" t="shared" si="89" ref="F620:G623">F621</f>
        <v>282</v>
      </c>
      <c r="G620" s="7">
        <f t="shared" si="89"/>
        <v>282</v>
      </c>
    </row>
    <row r="621" spans="1:7" ht="12.75">
      <c r="A621" s="10" t="s">
        <v>521</v>
      </c>
      <c r="B621" s="52" t="s">
        <v>317</v>
      </c>
      <c r="C621" s="8" t="s">
        <v>520</v>
      </c>
      <c r="D621" s="1" t="s">
        <v>548</v>
      </c>
      <c r="E621" s="6"/>
      <c r="F621" s="7">
        <f t="shared" si="89"/>
        <v>282</v>
      </c>
      <c r="G621" s="7">
        <f t="shared" si="89"/>
        <v>282</v>
      </c>
    </row>
    <row r="622" spans="1:7" ht="12.75">
      <c r="A622" s="39" t="str">
        <f ca="1">IF(ISERROR(MATCH(E622,Код_КВР,0)),"",INDIRECT(ADDRESS(MATCH(E622,Код_КВР,0)+1,2,,,"КВР")))</f>
        <v>Закупка товаров, работ и услуг для муниципальных нужд</v>
      </c>
      <c r="B622" s="52" t="s">
        <v>317</v>
      </c>
      <c r="C622" s="8" t="s">
        <v>520</v>
      </c>
      <c r="D622" s="1" t="s">
        <v>548</v>
      </c>
      <c r="E622" s="6">
        <v>200</v>
      </c>
      <c r="F622" s="7">
        <f t="shared" si="89"/>
        <v>282</v>
      </c>
      <c r="G622" s="7">
        <f t="shared" si="89"/>
        <v>282</v>
      </c>
    </row>
    <row r="623" spans="1:7" ht="33">
      <c r="A623" s="39" t="str">
        <f ca="1">IF(ISERROR(MATCH(E623,Код_КВР,0)),"",INDIRECT(ADDRESS(MATCH(E623,Код_КВР,0)+1,2,,,"КВР")))</f>
        <v>Иные закупки товаров, работ и услуг для обеспечения муниципальных нужд</v>
      </c>
      <c r="B623" s="52" t="s">
        <v>317</v>
      </c>
      <c r="C623" s="8" t="s">
        <v>520</v>
      </c>
      <c r="D623" s="1" t="s">
        <v>548</v>
      </c>
      <c r="E623" s="6">
        <v>240</v>
      </c>
      <c r="F623" s="7">
        <f t="shared" si="89"/>
        <v>282</v>
      </c>
      <c r="G623" s="7">
        <f t="shared" si="89"/>
        <v>282</v>
      </c>
    </row>
    <row r="624" spans="1:7" ht="33">
      <c r="A624" s="39" t="str">
        <f ca="1">IF(ISERROR(MATCH(E624,Код_КВР,0)),"",INDIRECT(ADDRESS(MATCH(E624,Код_КВР,0)+1,2,,,"КВР")))</f>
        <v xml:space="preserve">Прочая закупка товаров, работ и услуг для обеспечения муниципальных нужд         </v>
      </c>
      <c r="B624" s="52" t="s">
        <v>317</v>
      </c>
      <c r="C624" s="8" t="s">
        <v>520</v>
      </c>
      <c r="D624" s="1" t="s">
        <v>548</v>
      </c>
      <c r="E624" s="6">
        <v>244</v>
      </c>
      <c r="F624" s="7">
        <f>'прил.16'!G1132</f>
        <v>282</v>
      </c>
      <c r="G624" s="7">
        <f>'прил.16'!H1132</f>
        <v>282</v>
      </c>
    </row>
    <row r="625" spans="1:7" ht="33">
      <c r="A625" s="39" t="str">
        <f ca="1">IF(ISERROR(MATCH(B625,Код_КЦСР,0)),"",INDIRECT(ADDRESS(MATCH(B625,Код_КЦСР,0)+1,2,,,"КЦСР")))</f>
        <v>Муниципальная программа «iCity – Современные информационные технологии г. Череповца»  на 2014-2020 годы</v>
      </c>
      <c r="B625" s="52" t="s">
        <v>319</v>
      </c>
      <c r="C625" s="8"/>
      <c r="D625" s="1"/>
      <c r="E625" s="6"/>
      <c r="F625" s="7">
        <f>F626+F632</f>
        <v>43271.3</v>
      </c>
      <c r="G625" s="7">
        <f>G626+G632</f>
        <v>43378.2</v>
      </c>
    </row>
    <row r="626" spans="1:7" ht="49.5" hidden="1">
      <c r="A626" s="39" t="str">
        <f ca="1">IF(ISERROR(MATCH(B626,Код_КЦСР,0)),"",INDIRECT(ADDRESS(MATCH(B626,Код_КЦСР,0)+1,2,,,"КЦСР")))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626" s="52" t="s">
        <v>321</v>
      </c>
      <c r="C626" s="8"/>
      <c r="D626" s="1"/>
      <c r="E626" s="6"/>
      <c r="F626" s="7">
        <f aca="true" t="shared" si="90" ref="F626:G630">F627</f>
        <v>0</v>
      </c>
      <c r="G626" s="7">
        <f t="shared" si="90"/>
        <v>0</v>
      </c>
    </row>
    <row r="627" spans="1:7" ht="12.75" hidden="1">
      <c r="A627" s="39" t="str">
        <f ca="1">IF(ISERROR(MATCH(C627,Код_Раздел,0)),"",INDIRECT(ADDRESS(MATCH(C627,Код_Раздел,0)+1,2,,,"Раздел")))</f>
        <v>Национальная экономика</v>
      </c>
      <c r="B627" s="52" t="s">
        <v>321</v>
      </c>
      <c r="C627" s="8" t="s">
        <v>547</v>
      </c>
      <c r="D627" s="1"/>
      <c r="E627" s="6"/>
      <c r="F627" s="7">
        <f t="shared" si="90"/>
        <v>0</v>
      </c>
      <c r="G627" s="7">
        <f t="shared" si="90"/>
        <v>0</v>
      </c>
    </row>
    <row r="628" spans="1:7" ht="12.75" hidden="1">
      <c r="A628" s="10" t="s">
        <v>561</v>
      </c>
      <c r="B628" s="52" t="s">
        <v>321</v>
      </c>
      <c r="C628" s="8" t="s">
        <v>547</v>
      </c>
      <c r="D628" s="1" t="s">
        <v>520</v>
      </c>
      <c r="E628" s="6"/>
      <c r="F628" s="7">
        <f t="shared" si="90"/>
        <v>0</v>
      </c>
      <c r="G628" s="7">
        <f t="shared" si="90"/>
        <v>0</v>
      </c>
    </row>
    <row r="629" spans="1:7" ht="33" hidden="1">
      <c r="A629" s="39" t="str">
        <f ca="1">IF(ISERROR(MATCH(E629,Код_КВР,0)),"",INDIRECT(ADDRESS(MATCH(E629,Код_КВР,0)+1,2,,,"КВР")))</f>
        <v>Предоставление субсидий бюджетным, автономным учреждениям и иным некоммерческим организациям</v>
      </c>
      <c r="B629" s="52" t="s">
        <v>321</v>
      </c>
      <c r="C629" s="8" t="s">
        <v>547</v>
      </c>
      <c r="D629" s="1" t="s">
        <v>520</v>
      </c>
      <c r="E629" s="6">
        <v>600</v>
      </c>
      <c r="F629" s="7">
        <f t="shared" si="90"/>
        <v>0</v>
      </c>
      <c r="G629" s="7">
        <f t="shared" si="90"/>
        <v>0</v>
      </c>
    </row>
    <row r="630" spans="1:7" ht="12.75" hidden="1">
      <c r="A630" s="39" t="str">
        <f ca="1">IF(ISERROR(MATCH(E630,Код_КВР,0)),"",INDIRECT(ADDRESS(MATCH(E630,Код_КВР,0)+1,2,,,"КВР")))</f>
        <v>Субсидии бюджетным учреждениям</v>
      </c>
      <c r="B630" s="52" t="s">
        <v>321</v>
      </c>
      <c r="C630" s="8" t="s">
        <v>547</v>
      </c>
      <c r="D630" s="1" t="s">
        <v>520</v>
      </c>
      <c r="E630" s="6">
        <v>610</v>
      </c>
      <c r="F630" s="7">
        <f t="shared" si="90"/>
        <v>0</v>
      </c>
      <c r="G630" s="7">
        <f t="shared" si="90"/>
        <v>0</v>
      </c>
    </row>
    <row r="631" spans="1:7" ht="12.75" hidden="1">
      <c r="A631" s="39" t="str">
        <f ca="1">IF(ISERROR(MATCH(E631,Код_КВР,0)),"",INDIRECT(ADDRESS(MATCH(E631,Код_КВР,0)+1,2,,,"КВР")))</f>
        <v>Субсидии бюджетным учреждениям на иные цели</v>
      </c>
      <c r="B631" s="52" t="s">
        <v>321</v>
      </c>
      <c r="C631" s="8" t="s">
        <v>547</v>
      </c>
      <c r="D631" s="1" t="s">
        <v>520</v>
      </c>
      <c r="E631" s="6">
        <v>612</v>
      </c>
      <c r="F631" s="7">
        <f>'прил.16'!G206</f>
        <v>0</v>
      </c>
      <c r="G631" s="7">
        <f>'прил.16'!H206</f>
        <v>0</v>
      </c>
    </row>
    <row r="632" spans="1:7" ht="82.5">
      <c r="A632" s="39" t="str">
        <f ca="1">IF(ISERROR(MATCH(B632,Код_КЦСР,0)),"",INDIRECT(ADDRESS(MATCH(B632,Код_КЦСР,0)+1,2,,,"КЦСР")))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632" s="52" t="s">
        <v>322</v>
      </c>
      <c r="C632" s="8"/>
      <c r="D632" s="1"/>
      <c r="E632" s="6"/>
      <c r="F632" s="7">
        <f aca="true" t="shared" si="91" ref="F632:G635">F633</f>
        <v>43271.3</v>
      </c>
      <c r="G632" s="7">
        <f t="shared" si="91"/>
        <v>43378.2</v>
      </c>
    </row>
    <row r="633" spans="1:7" ht="12.75">
      <c r="A633" s="39" t="str">
        <f ca="1">IF(ISERROR(MATCH(C633,Код_Раздел,0)),"",INDIRECT(ADDRESS(MATCH(C633,Код_Раздел,0)+1,2,,,"Раздел")))</f>
        <v>Национальная экономика</v>
      </c>
      <c r="B633" s="52" t="s">
        <v>322</v>
      </c>
      <c r="C633" s="8" t="s">
        <v>547</v>
      </c>
      <c r="D633" s="1"/>
      <c r="E633" s="6"/>
      <c r="F633" s="7">
        <f t="shared" si="91"/>
        <v>43271.3</v>
      </c>
      <c r="G633" s="7">
        <f t="shared" si="91"/>
        <v>43378.2</v>
      </c>
    </row>
    <row r="634" spans="1:7" ht="12.75">
      <c r="A634" s="10" t="s">
        <v>561</v>
      </c>
      <c r="B634" s="52" t="s">
        <v>322</v>
      </c>
      <c r="C634" s="8" t="s">
        <v>547</v>
      </c>
      <c r="D634" s="1" t="s">
        <v>520</v>
      </c>
      <c r="E634" s="6"/>
      <c r="F634" s="7">
        <f t="shared" si="91"/>
        <v>43271.3</v>
      </c>
      <c r="G634" s="7">
        <f t="shared" si="91"/>
        <v>43378.2</v>
      </c>
    </row>
    <row r="635" spans="1:7" ht="33">
      <c r="A635" s="39" t="str">
        <f ca="1">IF(ISERROR(MATCH(E635,Код_КВР,0)),"",INDIRECT(ADDRESS(MATCH(E635,Код_КВР,0)+1,2,,,"КВР")))</f>
        <v>Предоставление субсидий бюджетным, автономным учреждениям и иным некоммерческим организациям</v>
      </c>
      <c r="B635" s="52" t="s">
        <v>322</v>
      </c>
      <c r="C635" s="8" t="s">
        <v>547</v>
      </c>
      <c r="D635" s="1" t="s">
        <v>520</v>
      </c>
      <c r="E635" s="6">
        <v>600</v>
      </c>
      <c r="F635" s="7">
        <f t="shared" si="91"/>
        <v>43271.3</v>
      </c>
      <c r="G635" s="7">
        <f t="shared" si="91"/>
        <v>43378.2</v>
      </c>
    </row>
    <row r="636" spans="1:7" ht="12.75">
      <c r="A636" s="39" t="str">
        <f ca="1">IF(ISERROR(MATCH(E636,Код_КВР,0)),"",INDIRECT(ADDRESS(MATCH(E636,Код_КВР,0)+1,2,,,"КВР")))</f>
        <v>Субсидии бюджетным учреждениям</v>
      </c>
      <c r="B636" s="52" t="s">
        <v>322</v>
      </c>
      <c r="C636" s="8" t="s">
        <v>547</v>
      </c>
      <c r="D636" s="1" t="s">
        <v>520</v>
      </c>
      <c r="E636" s="6">
        <v>610</v>
      </c>
      <c r="F636" s="7">
        <f>SUM(F637:F638)</f>
        <v>43271.3</v>
      </c>
      <c r="G636" s="7">
        <f>SUM(G637:G638)</f>
        <v>43378.2</v>
      </c>
    </row>
    <row r="637" spans="1:7" ht="49.5">
      <c r="A637" s="39" t="str">
        <f ca="1">IF(ISERROR(MATCH(E637,Код_КВР,0)),"",INDIRECT(ADDRESS(MATCH(E637,Код_КВР,0)+1,2,,,"КВР")))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37" s="52" t="s">
        <v>322</v>
      </c>
      <c r="C637" s="8" t="s">
        <v>547</v>
      </c>
      <c r="D637" s="1" t="s">
        <v>520</v>
      </c>
      <c r="E637" s="6">
        <v>611</v>
      </c>
      <c r="F637" s="7">
        <f>'прил.16'!G210</f>
        <v>42271.3</v>
      </c>
      <c r="G637" s="7">
        <f>'прил.16'!H210</f>
        <v>42378.2</v>
      </c>
    </row>
    <row r="638" spans="1:7" ht="12.75">
      <c r="A638" s="39" t="str">
        <f ca="1">IF(ISERROR(MATCH(E638,Код_КВР,0)),"",INDIRECT(ADDRESS(MATCH(E638,Код_КВР,0)+1,2,,,"КВР")))</f>
        <v>Субсидии бюджетным учреждениям на иные цели</v>
      </c>
      <c r="B638" s="52" t="s">
        <v>322</v>
      </c>
      <c r="C638" s="8" t="s">
        <v>547</v>
      </c>
      <c r="D638" s="1" t="s">
        <v>520</v>
      </c>
      <c r="E638" s="6">
        <v>612</v>
      </c>
      <c r="F638" s="7">
        <f>'прил.16'!G211</f>
        <v>1000</v>
      </c>
      <c r="G638" s="7">
        <f>'прил.16'!H211</f>
        <v>1000</v>
      </c>
    </row>
    <row r="639" spans="1:7" ht="33">
      <c r="A639" s="39" t="str">
        <f ca="1">IF(ISERROR(MATCH(B639,Код_КЦСР,0)),"",INDIRECT(ADDRESS(MATCH(B639,Код_КЦСР,0)+1,2,,,"КЦСР")))</f>
        <v>Муниципальная программа «Развитие внутреннего и въездного туризма в г.Череповце на 2014-2022 годы»</v>
      </c>
      <c r="B639" s="54" t="s">
        <v>324</v>
      </c>
      <c r="C639" s="8"/>
      <c r="D639" s="1"/>
      <c r="E639" s="6"/>
      <c r="F639" s="7">
        <f>F640+F651</f>
        <v>91.4</v>
      </c>
      <c r="G639" s="7">
        <f>G640+G651</f>
        <v>91.4</v>
      </c>
    </row>
    <row r="640" spans="1:7" ht="33">
      <c r="A640" s="39" t="str">
        <f ca="1">IF(ISERROR(MATCH(B640,Код_КЦСР,0)),"",INDIRECT(ADDRESS(MATCH(B640,Код_КЦСР,0)+1,2,,,"КЦСР")))</f>
        <v>Продвижение городского туристского продукта на российском и международном рынках</v>
      </c>
      <c r="B640" s="54" t="s">
        <v>326</v>
      </c>
      <c r="C640" s="8"/>
      <c r="D640" s="1"/>
      <c r="E640" s="6"/>
      <c r="F640" s="7">
        <f>F641</f>
        <v>41.4</v>
      </c>
      <c r="G640" s="7">
        <f>G641</f>
        <v>41.4</v>
      </c>
    </row>
    <row r="641" spans="1:7" ht="12.75">
      <c r="A641" s="39" t="str">
        <f ca="1">IF(ISERROR(MATCH(C641,Код_Раздел,0)),"",INDIRECT(ADDRESS(MATCH(C641,Код_Раздел,0)+1,2,,,"Раздел")))</f>
        <v>Национальная экономика</v>
      </c>
      <c r="B641" s="54" t="s">
        <v>326</v>
      </c>
      <c r="C641" s="8" t="s">
        <v>547</v>
      </c>
      <c r="D641" s="1"/>
      <c r="E641" s="6"/>
      <c r="F641" s="7">
        <f>F642</f>
        <v>41.4</v>
      </c>
      <c r="G641" s="7">
        <f>G642</f>
        <v>41.4</v>
      </c>
    </row>
    <row r="642" spans="1:7" ht="12.75">
      <c r="A642" s="10" t="s">
        <v>568</v>
      </c>
      <c r="B642" s="54" t="s">
        <v>326</v>
      </c>
      <c r="C642" s="8" t="s">
        <v>547</v>
      </c>
      <c r="D642" s="8" t="s">
        <v>528</v>
      </c>
      <c r="E642" s="6"/>
      <c r="F642" s="7">
        <f>F643+F645+F648</f>
        <v>41.4</v>
      </c>
      <c r="G642" s="7">
        <f>G643+G645+G648</f>
        <v>41.4</v>
      </c>
    </row>
    <row r="643" spans="1:7" ht="33">
      <c r="A643" s="39" t="str">
        <f aca="true" t="shared" si="92" ref="A643:A650">IF(ISERROR(MATCH(E643,Код_КВР,0)),"",INDIRECT(ADDRESS(MATCH(E643,Код_КВР,0)+1,2,,,"КВР")))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43" s="54" t="s">
        <v>326</v>
      </c>
      <c r="C643" s="8" t="s">
        <v>547</v>
      </c>
      <c r="D643" s="8" t="s">
        <v>528</v>
      </c>
      <c r="E643" s="6">
        <v>100</v>
      </c>
      <c r="F643" s="7">
        <f>F644</f>
        <v>11</v>
      </c>
      <c r="G643" s="7">
        <f>G644</f>
        <v>11</v>
      </c>
    </row>
    <row r="644" spans="1:7" ht="12.75">
      <c r="A644" s="39" t="str">
        <f ca="1" t="shared" si="92"/>
        <v>Расходы на выплаты персоналу муниципальных органов</v>
      </c>
      <c r="B644" s="54" t="s">
        <v>326</v>
      </c>
      <c r="C644" s="8" t="s">
        <v>547</v>
      </c>
      <c r="D644" s="8" t="s">
        <v>528</v>
      </c>
      <c r="E644" s="6">
        <v>120</v>
      </c>
      <c r="F644" s="7">
        <f>'прил.16'!G766</f>
        <v>11</v>
      </c>
      <c r="G644" s="7">
        <f>'прил.16'!H766</f>
        <v>11</v>
      </c>
    </row>
    <row r="645" spans="1:7" ht="12.75">
      <c r="A645" s="39" t="str">
        <f ca="1" t="shared" si="92"/>
        <v>Закупка товаров, работ и услуг для муниципальных нужд</v>
      </c>
      <c r="B645" s="54" t="s">
        <v>326</v>
      </c>
      <c r="C645" s="8" t="s">
        <v>547</v>
      </c>
      <c r="D645" s="8" t="s">
        <v>528</v>
      </c>
      <c r="E645" s="6">
        <v>200</v>
      </c>
      <c r="F645" s="7">
        <f>F646</f>
        <v>10</v>
      </c>
      <c r="G645" s="7">
        <f>G646</f>
        <v>10</v>
      </c>
    </row>
    <row r="646" spans="1:7" ht="33">
      <c r="A646" s="39" t="str">
        <f ca="1" t="shared" si="92"/>
        <v>Иные закупки товаров, работ и услуг для обеспечения муниципальных нужд</v>
      </c>
      <c r="B646" s="54" t="s">
        <v>326</v>
      </c>
      <c r="C646" s="8" t="s">
        <v>547</v>
      </c>
      <c r="D646" s="8" t="s">
        <v>528</v>
      </c>
      <c r="E646" s="6">
        <v>240</v>
      </c>
      <c r="F646" s="7">
        <f>F647</f>
        <v>10</v>
      </c>
      <c r="G646" s="7">
        <f>G647</f>
        <v>10</v>
      </c>
    </row>
    <row r="647" spans="1:7" ht="33">
      <c r="A647" s="39" t="str">
        <f ca="1" t="shared" si="92"/>
        <v xml:space="preserve">Прочая закупка товаров, работ и услуг для обеспечения муниципальных нужд         </v>
      </c>
      <c r="B647" s="54" t="s">
        <v>326</v>
      </c>
      <c r="C647" s="8" t="s">
        <v>547</v>
      </c>
      <c r="D647" s="8" t="s">
        <v>528</v>
      </c>
      <c r="E647" s="6">
        <v>244</v>
      </c>
      <c r="F647" s="7">
        <f>'прил.16'!G255+'прил.16'!G388+'прил.16'!G1215</f>
        <v>10</v>
      </c>
      <c r="G647" s="7">
        <f>'прил.16'!H255+'прил.16'!H388+'прил.16'!H1215</f>
        <v>10</v>
      </c>
    </row>
    <row r="648" spans="1:7" ht="33">
      <c r="A648" s="39" t="str">
        <f ca="1" t="shared" si="92"/>
        <v>Предоставление субсидий бюджетным, автономным учреждениям и иным некоммерческим организациям</v>
      </c>
      <c r="B648" s="54" t="s">
        <v>326</v>
      </c>
      <c r="C648" s="8" t="s">
        <v>547</v>
      </c>
      <c r="D648" s="8" t="s">
        <v>528</v>
      </c>
      <c r="E648" s="6">
        <v>600</v>
      </c>
      <c r="F648" s="7">
        <f>F649</f>
        <v>20.4</v>
      </c>
      <c r="G648" s="7">
        <f>G649</f>
        <v>20.4</v>
      </c>
    </row>
    <row r="649" spans="1:7" ht="12.75">
      <c r="A649" s="39" t="str">
        <f ca="1" t="shared" si="92"/>
        <v>Субсидии бюджетным учреждениям</v>
      </c>
      <c r="B649" s="54" t="s">
        <v>326</v>
      </c>
      <c r="C649" s="8" t="s">
        <v>547</v>
      </c>
      <c r="D649" s="8" t="s">
        <v>528</v>
      </c>
      <c r="E649" s="6">
        <v>610</v>
      </c>
      <c r="F649" s="7">
        <f>F650</f>
        <v>20.4</v>
      </c>
      <c r="G649" s="7">
        <f>G650</f>
        <v>20.4</v>
      </c>
    </row>
    <row r="650" spans="1:7" ht="12.75">
      <c r="A650" s="39" t="str">
        <f ca="1" t="shared" si="92"/>
        <v>Субсидии бюджетным учреждениям на иные цели</v>
      </c>
      <c r="B650" s="54" t="s">
        <v>326</v>
      </c>
      <c r="C650" s="8" t="s">
        <v>547</v>
      </c>
      <c r="D650" s="8" t="s">
        <v>528</v>
      </c>
      <c r="E650" s="6">
        <v>612</v>
      </c>
      <c r="F650" s="7">
        <f>'прил.16'!G769</f>
        <v>20.4</v>
      </c>
      <c r="G650" s="7">
        <f>'прил.16'!H769</f>
        <v>20.4</v>
      </c>
    </row>
    <row r="651" spans="1:7" ht="12.75">
      <c r="A651" s="39" t="str">
        <f ca="1">IF(ISERROR(MATCH(B651,Код_КЦСР,0)),"",INDIRECT(ADDRESS(MATCH(B651,Код_КЦСР,0)+1,2,,,"КЦСР")))</f>
        <v>Развитие туристской, инженерной и транспортной инфраструктур</v>
      </c>
      <c r="B651" s="54" t="s">
        <v>328</v>
      </c>
      <c r="C651" s="8"/>
      <c r="D651" s="1"/>
      <c r="E651" s="6"/>
      <c r="F651" s="7">
        <f aca="true" t="shared" si="93" ref="F651:G655">F652</f>
        <v>50</v>
      </c>
      <c r="G651" s="7">
        <f t="shared" si="93"/>
        <v>50</v>
      </c>
    </row>
    <row r="652" spans="1:7" ht="12.75">
      <c r="A652" s="39" t="str">
        <f ca="1">IF(ISERROR(MATCH(C652,Код_Раздел,0)),"",INDIRECT(ADDRESS(MATCH(C652,Код_Раздел,0)+1,2,,,"Раздел")))</f>
        <v>Национальная экономика</v>
      </c>
      <c r="B652" s="54" t="s">
        <v>328</v>
      </c>
      <c r="C652" s="8" t="s">
        <v>547</v>
      </c>
      <c r="D652" s="1"/>
      <c r="E652" s="6"/>
      <c r="F652" s="7">
        <f t="shared" si="93"/>
        <v>50</v>
      </c>
      <c r="G652" s="7">
        <f t="shared" si="93"/>
        <v>50</v>
      </c>
    </row>
    <row r="653" spans="1:7" ht="12.75">
      <c r="A653" s="10" t="s">
        <v>568</v>
      </c>
      <c r="B653" s="54" t="s">
        <v>328</v>
      </c>
      <c r="C653" s="8" t="s">
        <v>547</v>
      </c>
      <c r="D653" s="8" t="s">
        <v>528</v>
      </c>
      <c r="E653" s="6"/>
      <c r="F653" s="7">
        <f t="shared" si="93"/>
        <v>50</v>
      </c>
      <c r="G653" s="7">
        <f t="shared" si="93"/>
        <v>50</v>
      </c>
    </row>
    <row r="654" spans="1:7" ht="12.75">
      <c r="A654" s="39" t="str">
        <f ca="1">IF(ISERROR(MATCH(E654,Код_КВР,0)),"",INDIRECT(ADDRESS(MATCH(E654,Код_КВР,0)+1,2,,,"КВР")))</f>
        <v>Закупка товаров, работ и услуг для муниципальных нужд</v>
      </c>
      <c r="B654" s="54" t="s">
        <v>328</v>
      </c>
      <c r="C654" s="8" t="s">
        <v>547</v>
      </c>
      <c r="D654" s="8" t="s">
        <v>528</v>
      </c>
      <c r="E654" s="6">
        <v>200</v>
      </c>
      <c r="F654" s="7">
        <f t="shared" si="93"/>
        <v>50</v>
      </c>
      <c r="G654" s="7">
        <f t="shared" si="93"/>
        <v>50</v>
      </c>
    </row>
    <row r="655" spans="1:7" ht="33">
      <c r="A655" s="39" t="str">
        <f ca="1">IF(ISERROR(MATCH(E655,Код_КВР,0)),"",INDIRECT(ADDRESS(MATCH(E655,Код_КВР,0)+1,2,,,"КВР")))</f>
        <v>Иные закупки товаров, работ и услуг для обеспечения муниципальных нужд</v>
      </c>
      <c r="B655" s="54" t="s">
        <v>328</v>
      </c>
      <c r="C655" s="8" t="s">
        <v>547</v>
      </c>
      <c r="D655" s="8" t="s">
        <v>528</v>
      </c>
      <c r="E655" s="6">
        <v>240</v>
      </c>
      <c r="F655" s="7">
        <f t="shared" si="93"/>
        <v>50</v>
      </c>
      <c r="G655" s="7">
        <f t="shared" si="93"/>
        <v>50</v>
      </c>
    </row>
    <row r="656" spans="1:7" ht="33">
      <c r="A656" s="39" t="str">
        <f ca="1">IF(ISERROR(MATCH(E656,Код_КВР,0)),"",INDIRECT(ADDRESS(MATCH(E656,Код_КВР,0)+1,2,,,"КВР")))</f>
        <v xml:space="preserve">Прочая закупка товаров, работ и услуг для обеспечения муниципальных нужд         </v>
      </c>
      <c r="B656" s="54" t="s">
        <v>328</v>
      </c>
      <c r="C656" s="8" t="s">
        <v>547</v>
      </c>
      <c r="D656" s="8" t="s">
        <v>528</v>
      </c>
      <c r="E656" s="6">
        <v>244</v>
      </c>
      <c r="F656" s="7">
        <f>'прил.16'!G392</f>
        <v>50</v>
      </c>
      <c r="G656" s="7">
        <f>'прил.16'!H392</f>
        <v>50</v>
      </c>
    </row>
    <row r="657" spans="1:7" ht="33">
      <c r="A657" s="39" t="str">
        <f ca="1">IF(ISERROR(MATCH(B657,Код_КЦСР,0)),"",INDIRECT(ADDRESS(MATCH(B657,Код_КЦСР,0)+1,2,,,"КЦСР")))</f>
        <v>Муниципальная программа «Социальная поддержка граждан на 2014-2018 годы»</v>
      </c>
      <c r="B657" s="54" t="s">
        <v>330</v>
      </c>
      <c r="C657" s="8"/>
      <c r="D657" s="1"/>
      <c r="E657" s="6"/>
      <c r="F657" s="7">
        <f>F658+F664+F670+F677+F684+F691+F698+F705+F711+F717+F723+F729+F738+F761</f>
        <v>887288.3999999999</v>
      </c>
      <c r="G657" s="7">
        <f>G658+G664+G670+G677+G684+G691+G698+G705+G711+G717+G723+G729+G738+G761</f>
        <v>884208.3</v>
      </c>
    </row>
    <row r="658" spans="1:7" ht="49.5">
      <c r="A658" s="39" t="str">
        <f ca="1">IF(ISERROR(MATCH(B658,Код_КЦСР,0)),"",INDIRECT(ADDRESS(MATCH(B658,Код_КЦСР,0)+1,2,,,"КЦСР")))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658" s="54" t="s">
        <v>332</v>
      </c>
      <c r="C658" s="8"/>
      <c r="D658" s="1"/>
      <c r="E658" s="6"/>
      <c r="F658" s="7">
        <f aca="true" t="shared" si="94" ref="F658:G662">F659</f>
        <v>962.5</v>
      </c>
      <c r="G658" s="7">
        <f t="shared" si="94"/>
        <v>962.5</v>
      </c>
    </row>
    <row r="659" spans="1:7" ht="12.75">
      <c r="A659" s="39" t="str">
        <f ca="1">IF(ISERROR(MATCH(C659,Код_Раздел,0)),"",INDIRECT(ADDRESS(MATCH(C659,Код_Раздел,0)+1,2,,,"Раздел")))</f>
        <v>Образование</v>
      </c>
      <c r="B659" s="54" t="s">
        <v>332</v>
      </c>
      <c r="C659" s="8" t="s">
        <v>527</v>
      </c>
      <c r="D659" s="1"/>
      <c r="E659" s="6"/>
      <c r="F659" s="7">
        <f t="shared" si="94"/>
        <v>962.5</v>
      </c>
      <c r="G659" s="7">
        <f t="shared" si="94"/>
        <v>962.5</v>
      </c>
    </row>
    <row r="660" spans="1:7" ht="12.75">
      <c r="A660" s="10" t="s">
        <v>531</v>
      </c>
      <c r="B660" s="54" t="s">
        <v>332</v>
      </c>
      <c r="C660" s="8" t="s">
        <v>527</v>
      </c>
      <c r="D660" s="8" t="s">
        <v>527</v>
      </c>
      <c r="E660" s="6"/>
      <c r="F660" s="7">
        <f t="shared" si="94"/>
        <v>962.5</v>
      </c>
      <c r="G660" s="7">
        <f t="shared" si="94"/>
        <v>962.5</v>
      </c>
    </row>
    <row r="661" spans="1:7" ht="12.75">
      <c r="A661" s="39" t="str">
        <f ca="1">IF(ISERROR(MATCH(E661,Код_КВР,0)),"",INDIRECT(ADDRESS(MATCH(E661,Код_КВР,0)+1,2,,,"КВР")))</f>
        <v>Социальное обеспечение и иные выплаты населению</v>
      </c>
      <c r="B661" s="54" t="s">
        <v>332</v>
      </c>
      <c r="C661" s="8" t="s">
        <v>527</v>
      </c>
      <c r="D661" s="8" t="s">
        <v>527</v>
      </c>
      <c r="E661" s="6">
        <v>300</v>
      </c>
      <c r="F661" s="7">
        <f t="shared" si="94"/>
        <v>962.5</v>
      </c>
      <c r="G661" s="7">
        <f t="shared" si="94"/>
        <v>962.5</v>
      </c>
    </row>
    <row r="662" spans="1:7" ht="33">
      <c r="A662" s="39" t="str">
        <f ca="1">IF(ISERROR(MATCH(E662,Код_КВР,0)),"",INDIRECT(ADDRESS(MATCH(E662,Код_КВР,0)+1,2,,,"КВР")))</f>
        <v>Социальные выплаты гражданам, кроме публичных нормативных социальных выплат</v>
      </c>
      <c r="B662" s="54" t="s">
        <v>332</v>
      </c>
      <c r="C662" s="8" t="s">
        <v>527</v>
      </c>
      <c r="D662" s="8" t="s">
        <v>527</v>
      </c>
      <c r="E662" s="6">
        <v>320</v>
      </c>
      <c r="F662" s="7">
        <f t="shared" si="94"/>
        <v>962.5</v>
      </c>
      <c r="G662" s="7">
        <f t="shared" si="94"/>
        <v>962.5</v>
      </c>
    </row>
    <row r="663" spans="1:7" ht="33">
      <c r="A663" s="39" t="str">
        <f ca="1">IF(ISERROR(MATCH(E663,Код_КВР,0)),"",INDIRECT(ADDRESS(MATCH(E663,Код_КВР,0)+1,2,,,"КВР")))</f>
        <v>Приобретение товаров, работ, услуг в пользу граждан в целях их социального обеспечения</v>
      </c>
      <c r="B663" s="54" t="s">
        <v>332</v>
      </c>
      <c r="C663" s="8" t="s">
        <v>527</v>
      </c>
      <c r="D663" s="8" t="s">
        <v>527</v>
      </c>
      <c r="E663" s="6">
        <v>323</v>
      </c>
      <c r="F663" s="7">
        <f>'прил.16'!G1060</f>
        <v>962.5</v>
      </c>
      <c r="G663" s="7">
        <f>'прил.16'!H1060</f>
        <v>962.5</v>
      </c>
    </row>
    <row r="664" spans="1:7" ht="75" customHeight="1">
      <c r="A664" s="39" t="str">
        <f ca="1">IF(ISERROR(MATCH(B664,Код_КЦСР,0)),"",INDIRECT(ADDRESS(MATCH(B664,Код_КЦСР,0)+1,2,,,"КЦСР")))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664" s="58" t="s">
        <v>334</v>
      </c>
      <c r="C664" s="8"/>
      <c r="D664" s="1"/>
      <c r="E664" s="6"/>
      <c r="F664" s="7">
        <f aca="true" t="shared" si="95" ref="F664:G668">F665</f>
        <v>113.2</v>
      </c>
      <c r="G664" s="7">
        <f t="shared" si="95"/>
        <v>0</v>
      </c>
    </row>
    <row r="665" spans="1:7" ht="12.75">
      <c r="A665" s="39" t="str">
        <f ca="1">IF(ISERROR(MATCH(C665,Код_Раздел,0)),"",INDIRECT(ADDRESS(MATCH(C665,Код_Раздел,0)+1,2,,,"Раздел")))</f>
        <v>Образование</v>
      </c>
      <c r="B665" s="58" t="s">
        <v>334</v>
      </c>
      <c r="C665" s="8" t="s">
        <v>527</v>
      </c>
      <c r="D665" s="1"/>
      <c r="E665" s="6"/>
      <c r="F665" s="7">
        <f t="shared" si="95"/>
        <v>113.2</v>
      </c>
      <c r="G665" s="7">
        <f t="shared" si="95"/>
        <v>0</v>
      </c>
    </row>
    <row r="666" spans="1:7" ht="12.75">
      <c r="A666" s="10" t="s">
        <v>531</v>
      </c>
      <c r="B666" s="58" t="s">
        <v>334</v>
      </c>
      <c r="C666" s="8" t="s">
        <v>527</v>
      </c>
      <c r="D666" s="8" t="s">
        <v>527</v>
      </c>
      <c r="E666" s="6"/>
      <c r="F666" s="7">
        <f t="shared" si="95"/>
        <v>113.2</v>
      </c>
      <c r="G666" s="7">
        <f t="shared" si="95"/>
        <v>0</v>
      </c>
    </row>
    <row r="667" spans="1:7" ht="33">
      <c r="A667" s="39" t="str">
        <f ca="1">IF(ISERROR(MATCH(E667,Код_КВР,0)),"",INDIRECT(ADDRESS(MATCH(E667,Код_КВР,0)+1,2,,,"КВР")))</f>
        <v>Капитальные вложения в объекты недвижимого имущества муниципальной собственности</v>
      </c>
      <c r="B667" s="58" t="s">
        <v>334</v>
      </c>
      <c r="C667" s="8" t="s">
        <v>527</v>
      </c>
      <c r="D667" s="8" t="s">
        <v>527</v>
      </c>
      <c r="E667" s="6">
        <v>400</v>
      </c>
      <c r="F667" s="7">
        <f t="shared" si="95"/>
        <v>113.2</v>
      </c>
      <c r="G667" s="7">
        <f t="shared" si="95"/>
        <v>0</v>
      </c>
    </row>
    <row r="668" spans="1:7" ht="12.75">
      <c r="A668" s="39" t="str">
        <f ca="1">IF(ISERROR(MATCH(E668,Код_КВР,0)),"",INDIRECT(ADDRESS(MATCH(E668,Код_КВР,0)+1,2,,,"КВР")))</f>
        <v>Бюджетные инвестиции</v>
      </c>
      <c r="B668" s="58" t="s">
        <v>334</v>
      </c>
      <c r="C668" s="8" t="s">
        <v>527</v>
      </c>
      <c r="D668" s="8" t="s">
        <v>527</v>
      </c>
      <c r="E668" s="6">
        <v>410</v>
      </c>
      <c r="F668" s="7">
        <f t="shared" si="95"/>
        <v>113.2</v>
      </c>
      <c r="G668" s="7">
        <f t="shared" si="95"/>
        <v>0</v>
      </c>
    </row>
    <row r="669" spans="1:7" ht="33">
      <c r="A669" s="39" t="str">
        <f ca="1">IF(ISERROR(MATCH(E669,Код_КВР,0)),"",INDIRECT(ADDRESS(MATCH(E669,Код_КВР,0)+1,2,,,"КВР")))</f>
        <v>Бюджетные инвестиции в объекты капитального строительства муниципальной собственности</v>
      </c>
      <c r="B669" s="58" t="s">
        <v>334</v>
      </c>
      <c r="C669" s="8" t="s">
        <v>527</v>
      </c>
      <c r="D669" s="8" t="s">
        <v>527</v>
      </c>
      <c r="E669" s="6">
        <v>414</v>
      </c>
      <c r="F669" s="7">
        <f>'прил.16'!G1274</f>
        <v>113.2</v>
      </c>
      <c r="G669" s="7">
        <f>'прил.16'!H1274</f>
        <v>0</v>
      </c>
    </row>
    <row r="670" spans="1:7" ht="33">
      <c r="A670" s="39" t="str">
        <f ca="1">IF(ISERROR(MATCH(B670,Код_КЦСР,0)),"",INDIRECT(ADDRESS(MATCH(B670,Код_КЦСР,0)+1,2,,,"КЦСР")))</f>
        <v>Выплата ежемесячного социального пособия на оздоровление работникам учреждений здравоохранения</v>
      </c>
      <c r="B670" s="54" t="s">
        <v>335</v>
      </c>
      <c r="C670" s="8"/>
      <c r="D670" s="1"/>
      <c r="E670" s="6"/>
      <c r="F670" s="7">
        <f aca="true" t="shared" si="96" ref="F670:G675">F671</f>
        <v>27293</v>
      </c>
      <c r="G670" s="7">
        <f t="shared" si="96"/>
        <v>27293</v>
      </c>
    </row>
    <row r="671" spans="1:7" ht="49.5">
      <c r="A671" s="39" t="str">
        <f ca="1">IF(ISERROR(MATCH(B671,Код_КЦСР,0)),"",INDIRECT(ADDRESS(MATCH(B671,Код_КЦСР,0)+1,2,,,"КЦСР")))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671" s="54" t="s">
        <v>337</v>
      </c>
      <c r="C671" s="8"/>
      <c r="D671" s="1"/>
      <c r="E671" s="6"/>
      <c r="F671" s="7">
        <f t="shared" si="96"/>
        <v>27293</v>
      </c>
      <c r="G671" s="7">
        <f t="shared" si="96"/>
        <v>27293</v>
      </c>
    </row>
    <row r="672" spans="1:7" ht="12.75">
      <c r="A672" s="39" t="str">
        <f ca="1">IF(ISERROR(MATCH(C672,Код_Раздел,0)),"",INDIRECT(ADDRESS(MATCH(C672,Код_Раздел,0)+1,2,,,"Раздел")))</f>
        <v>Социальная политика</v>
      </c>
      <c r="B672" s="54" t="s">
        <v>337</v>
      </c>
      <c r="C672" s="8" t="s">
        <v>520</v>
      </c>
      <c r="D672" s="1"/>
      <c r="E672" s="6"/>
      <c r="F672" s="7">
        <f t="shared" si="96"/>
        <v>27293</v>
      </c>
      <c r="G672" s="7">
        <f t="shared" si="96"/>
        <v>27293</v>
      </c>
    </row>
    <row r="673" spans="1:7" ht="12.75">
      <c r="A673" s="10" t="s">
        <v>511</v>
      </c>
      <c r="B673" s="54" t="s">
        <v>337</v>
      </c>
      <c r="C673" s="8" t="s">
        <v>520</v>
      </c>
      <c r="D673" s="8" t="s">
        <v>546</v>
      </c>
      <c r="E673" s="6"/>
      <c r="F673" s="7">
        <f t="shared" si="96"/>
        <v>27293</v>
      </c>
      <c r="G673" s="7">
        <f t="shared" si="96"/>
        <v>27293</v>
      </c>
    </row>
    <row r="674" spans="1:7" ht="12.75">
      <c r="A674" s="39" t="str">
        <f ca="1">IF(ISERROR(MATCH(E674,Код_КВР,0)),"",INDIRECT(ADDRESS(MATCH(E674,Код_КВР,0)+1,2,,,"КВР")))</f>
        <v>Социальное обеспечение и иные выплаты населению</v>
      </c>
      <c r="B674" s="54" t="s">
        <v>337</v>
      </c>
      <c r="C674" s="8" t="s">
        <v>520</v>
      </c>
      <c r="D674" s="8" t="s">
        <v>546</v>
      </c>
      <c r="E674" s="6">
        <v>300</v>
      </c>
      <c r="F674" s="7">
        <f t="shared" si="96"/>
        <v>27293</v>
      </c>
      <c r="G674" s="7">
        <f t="shared" si="96"/>
        <v>27293</v>
      </c>
    </row>
    <row r="675" spans="1:7" ht="12.75">
      <c r="A675" s="39" t="str">
        <f ca="1">IF(ISERROR(MATCH(E675,Код_КВР,0)),"",INDIRECT(ADDRESS(MATCH(E675,Код_КВР,0)+1,2,,,"КВР")))</f>
        <v>Публичные нормативные социальные выплаты гражданам</v>
      </c>
      <c r="B675" s="54" t="s">
        <v>337</v>
      </c>
      <c r="C675" s="8" t="s">
        <v>520</v>
      </c>
      <c r="D675" s="8" t="s">
        <v>546</v>
      </c>
      <c r="E675" s="6">
        <v>310</v>
      </c>
      <c r="F675" s="7">
        <f t="shared" si="96"/>
        <v>27293</v>
      </c>
      <c r="G675" s="7">
        <f t="shared" si="96"/>
        <v>27293</v>
      </c>
    </row>
    <row r="676" spans="1:7" ht="33">
      <c r="A676" s="39" t="str">
        <f ca="1">IF(ISERROR(MATCH(E676,Код_КВР,0)),"",INDIRECT(ADDRESS(MATCH(E676,Код_КВР,0)+1,2,,,"КВР")))</f>
        <v>Пособия, компенсации, меры социальной поддержки по публичным нормативным обязательствам</v>
      </c>
      <c r="B676" s="54" t="s">
        <v>337</v>
      </c>
      <c r="C676" s="8" t="s">
        <v>520</v>
      </c>
      <c r="D676" s="8" t="s">
        <v>546</v>
      </c>
      <c r="E676" s="6">
        <v>313</v>
      </c>
      <c r="F676" s="7">
        <f>'прил.16'!G1093</f>
        <v>27293</v>
      </c>
      <c r="G676" s="7">
        <f>'прил.16'!H1093</f>
        <v>27293</v>
      </c>
    </row>
    <row r="677" spans="1:7" ht="33">
      <c r="A677" s="39" t="str">
        <f ca="1">IF(ISERROR(MATCH(B677,Код_КЦСР,0)),"",INDIRECT(ADDRESS(MATCH(B677,Код_КЦСР,0)+1,2,,,"КЦСР")))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677" s="54" t="s">
        <v>339</v>
      </c>
      <c r="C677" s="8"/>
      <c r="D677" s="1"/>
      <c r="E677" s="6"/>
      <c r="F677" s="7">
        <f aca="true" t="shared" si="97" ref="F677:G682">F678</f>
        <v>3888</v>
      </c>
      <c r="G677" s="7">
        <f t="shared" si="97"/>
        <v>3888</v>
      </c>
    </row>
    <row r="678" spans="1:7" ht="49.5">
      <c r="A678" s="39" t="str">
        <f ca="1">IF(ISERROR(MATCH(B678,Код_КЦСР,0)),"",INDIRECT(ADDRESS(MATCH(B678,Код_КЦСР,0)+1,2,,,"КЦСР")))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678" s="54" t="s">
        <v>341</v>
      </c>
      <c r="C678" s="8"/>
      <c r="D678" s="1"/>
      <c r="E678" s="6"/>
      <c r="F678" s="7">
        <f t="shared" si="97"/>
        <v>3888</v>
      </c>
      <c r="G678" s="7">
        <f t="shared" si="97"/>
        <v>3888</v>
      </c>
    </row>
    <row r="679" spans="1:7" ht="12.75">
      <c r="A679" s="39" t="str">
        <f ca="1">IF(ISERROR(MATCH(C679,Код_Раздел,0)),"",INDIRECT(ADDRESS(MATCH(C679,Код_Раздел,0)+1,2,,,"Раздел")))</f>
        <v>Социальная политика</v>
      </c>
      <c r="B679" s="54" t="s">
        <v>341</v>
      </c>
      <c r="C679" s="8" t="s">
        <v>520</v>
      </c>
      <c r="D679" s="1"/>
      <c r="E679" s="6"/>
      <c r="F679" s="7">
        <f t="shared" si="97"/>
        <v>3888</v>
      </c>
      <c r="G679" s="7">
        <f t="shared" si="97"/>
        <v>3888</v>
      </c>
    </row>
    <row r="680" spans="1:7" ht="12.75">
      <c r="A680" s="10" t="s">
        <v>511</v>
      </c>
      <c r="B680" s="54" t="s">
        <v>341</v>
      </c>
      <c r="C680" s="8" t="s">
        <v>520</v>
      </c>
      <c r="D680" s="8" t="s">
        <v>546</v>
      </c>
      <c r="E680" s="6"/>
      <c r="F680" s="7">
        <f t="shared" si="97"/>
        <v>3888</v>
      </c>
      <c r="G680" s="7">
        <f t="shared" si="97"/>
        <v>3888</v>
      </c>
    </row>
    <row r="681" spans="1:7" ht="12.75">
      <c r="A681" s="39" t="str">
        <f ca="1">IF(ISERROR(MATCH(E681,Код_КВР,0)),"",INDIRECT(ADDRESS(MATCH(E681,Код_КВР,0)+1,2,,,"КВР")))</f>
        <v>Социальное обеспечение и иные выплаты населению</v>
      </c>
      <c r="B681" s="54" t="s">
        <v>341</v>
      </c>
      <c r="C681" s="8" t="s">
        <v>520</v>
      </c>
      <c r="D681" s="8" t="s">
        <v>546</v>
      </c>
      <c r="E681" s="6">
        <v>300</v>
      </c>
      <c r="F681" s="7">
        <f t="shared" si="97"/>
        <v>3888</v>
      </c>
      <c r="G681" s="7">
        <f t="shared" si="97"/>
        <v>3888</v>
      </c>
    </row>
    <row r="682" spans="1:7" ht="12.75">
      <c r="A682" s="39" t="str">
        <f ca="1">IF(ISERROR(MATCH(E682,Код_КВР,0)),"",INDIRECT(ADDRESS(MATCH(E682,Код_КВР,0)+1,2,,,"КВР")))</f>
        <v>Публичные нормативные социальные выплаты гражданам</v>
      </c>
      <c r="B682" s="54" t="s">
        <v>341</v>
      </c>
      <c r="C682" s="8" t="s">
        <v>520</v>
      </c>
      <c r="D682" s="8" t="s">
        <v>546</v>
      </c>
      <c r="E682" s="6">
        <v>310</v>
      </c>
      <c r="F682" s="7">
        <f t="shared" si="97"/>
        <v>3888</v>
      </c>
      <c r="G682" s="7">
        <f t="shared" si="97"/>
        <v>3888</v>
      </c>
    </row>
    <row r="683" spans="1:7" ht="33">
      <c r="A683" s="39" t="str">
        <f ca="1">IF(ISERROR(MATCH(E683,Код_КВР,0)),"",INDIRECT(ADDRESS(MATCH(E683,Код_КВР,0)+1,2,,,"КВР")))</f>
        <v>Пособия, компенсации, меры социальной поддержки по публичным нормативным обязательствам</v>
      </c>
      <c r="B683" s="54" t="s">
        <v>341</v>
      </c>
      <c r="C683" s="8" t="s">
        <v>520</v>
      </c>
      <c r="D683" s="8" t="s">
        <v>546</v>
      </c>
      <c r="E683" s="6">
        <v>313</v>
      </c>
      <c r="F683" s="7">
        <f>'прил.16'!G1098</f>
        <v>3888</v>
      </c>
      <c r="G683" s="7">
        <f>'прил.16'!H1098</f>
        <v>3888</v>
      </c>
    </row>
    <row r="684" spans="1:7" ht="33">
      <c r="A684" s="39" t="str">
        <f ca="1">IF(ISERROR(MATCH(B684,Код_КЦСР,0)),"",INDIRECT(ADDRESS(MATCH(B684,Код_КЦСР,0)+1,2,,,"КЦСР")))</f>
        <v>Выплата вознаграждений лицам, имеющим знак «За особые заслуги перед городом Череповцом»</v>
      </c>
      <c r="B684" s="54" t="s">
        <v>343</v>
      </c>
      <c r="C684" s="8"/>
      <c r="D684" s="1"/>
      <c r="E684" s="6"/>
      <c r="F684" s="7">
        <f aca="true" t="shared" si="98" ref="F684:G689">F685</f>
        <v>439.4</v>
      </c>
      <c r="G684" s="7">
        <f t="shared" si="98"/>
        <v>457.5</v>
      </c>
    </row>
    <row r="685" spans="1:7" ht="49.5">
      <c r="A685" s="39" t="str">
        <f ca="1">IF(ISERROR(MATCH(B685,Код_КЦСР,0)),"",INDIRECT(ADDRESS(MATCH(B685,Код_КЦСР,0)+1,2,,,"КЦСР")))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685" s="54" t="s">
        <v>345</v>
      </c>
      <c r="C685" s="8"/>
      <c r="D685" s="1"/>
      <c r="E685" s="6"/>
      <c r="F685" s="7">
        <f t="shared" si="98"/>
        <v>439.4</v>
      </c>
      <c r="G685" s="7">
        <f t="shared" si="98"/>
        <v>457.5</v>
      </c>
    </row>
    <row r="686" spans="1:7" ht="12.75">
      <c r="A686" s="39" t="str">
        <f ca="1">IF(ISERROR(MATCH(C686,Код_Раздел,0)),"",INDIRECT(ADDRESS(MATCH(C686,Код_Раздел,0)+1,2,,,"Раздел")))</f>
        <v>Социальная политика</v>
      </c>
      <c r="B686" s="54" t="s">
        <v>345</v>
      </c>
      <c r="C686" s="8" t="s">
        <v>520</v>
      </c>
      <c r="D686" s="1"/>
      <c r="E686" s="6"/>
      <c r="F686" s="7">
        <f t="shared" si="98"/>
        <v>439.4</v>
      </c>
      <c r="G686" s="7">
        <f t="shared" si="98"/>
        <v>457.5</v>
      </c>
    </row>
    <row r="687" spans="1:7" ht="12.75">
      <c r="A687" s="10" t="s">
        <v>511</v>
      </c>
      <c r="B687" s="54" t="s">
        <v>345</v>
      </c>
      <c r="C687" s="8" t="s">
        <v>520</v>
      </c>
      <c r="D687" s="8" t="s">
        <v>546</v>
      </c>
      <c r="E687" s="6"/>
      <c r="F687" s="7">
        <f t="shared" si="98"/>
        <v>439.4</v>
      </c>
      <c r="G687" s="7">
        <f t="shared" si="98"/>
        <v>457.5</v>
      </c>
    </row>
    <row r="688" spans="1:7" ht="12.75">
      <c r="A688" s="39" t="str">
        <f ca="1">IF(ISERROR(MATCH(E688,Код_КВР,0)),"",INDIRECT(ADDRESS(MATCH(E688,Код_КВР,0)+1,2,,,"КВР")))</f>
        <v>Социальное обеспечение и иные выплаты населению</v>
      </c>
      <c r="B688" s="54" t="s">
        <v>345</v>
      </c>
      <c r="C688" s="8" t="s">
        <v>520</v>
      </c>
      <c r="D688" s="8" t="s">
        <v>546</v>
      </c>
      <c r="E688" s="6">
        <v>300</v>
      </c>
      <c r="F688" s="7">
        <f t="shared" si="98"/>
        <v>439.4</v>
      </c>
      <c r="G688" s="7">
        <f t="shared" si="98"/>
        <v>457.5</v>
      </c>
    </row>
    <row r="689" spans="1:7" ht="12.75">
      <c r="A689" s="39" t="str">
        <f ca="1">IF(ISERROR(MATCH(E689,Код_КВР,0)),"",INDIRECT(ADDRESS(MATCH(E689,Код_КВР,0)+1,2,,,"КВР")))</f>
        <v>Публичные нормативные социальные выплаты гражданам</v>
      </c>
      <c r="B689" s="54" t="s">
        <v>345</v>
      </c>
      <c r="C689" s="8" t="s">
        <v>520</v>
      </c>
      <c r="D689" s="8" t="s">
        <v>546</v>
      </c>
      <c r="E689" s="6">
        <v>310</v>
      </c>
      <c r="F689" s="7">
        <f t="shared" si="98"/>
        <v>439.4</v>
      </c>
      <c r="G689" s="7">
        <f t="shared" si="98"/>
        <v>457.5</v>
      </c>
    </row>
    <row r="690" spans="1:7" ht="33">
      <c r="A690" s="39" t="str">
        <f ca="1">IF(ISERROR(MATCH(E690,Код_КВР,0)),"",INDIRECT(ADDRESS(MATCH(E690,Код_КВР,0)+1,2,,,"КВР")))</f>
        <v>Пособия, компенсации, меры социальной поддержки по публичным нормативным обязательствам</v>
      </c>
      <c r="B690" s="54" t="s">
        <v>345</v>
      </c>
      <c r="C690" s="8" t="s">
        <v>520</v>
      </c>
      <c r="D690" s="8" t="s">
        <v>546</v>
      </c>
      <c r="E690" s="6">
        <v>313</v>
      </c>
      <c r="F690" s="7">
        <f>'прил.16'!G1103</f>
        <v>439.4</v>
      </c>
      <c r="G690" s="7">
        <f>'прил.16'!H1103</f>
        <v>457.5</v>
      </c>
    </row>
    <row r="691" spans="1:7" ht="33">
      <c r="A691" s="39" t="str">
        <f ca="1">IF(ISERROR(MATCH(B691,Код_КЦСР,0)),"",INDIRECT(ADDRESS(MATCH(B691,Код_КЦСР,0)+1,2,,,"КЦСР")))</f>
        <v>Выплата вознаграждений лицам, имеющим звание «Почетный гражданин города Череповца</v>
      </c>
      <c r="B691" s="54" t="s">
        <v>347</v>
      </c>
      <c r="C691" s="8"/>
      <c r="D691" s="1"/>
      <c r="E691" s="6"/>
      <c r="F691" s="7">
        <f aca="true" t="shared" si="99" ref="F691:G696">F692</f>
        <v>478.7</v>
      </c>
      <c r="G691" s="7">
        <f t="shared" si="99"/>
        <v>503</v>
      </c>
    </row>
    <row r="692" spans="1:7" ht="49.5">
      <c r="A692" s="39" t="str">
        <f ca="1">IF(ISERROR(MATCH(B692,Код_КЦСР,0)),"",INDIRECT(ADDRESS(MATCH(B692,Код_КЦСР,0)+1,2,,,"КЦСР")))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692" s="54" t="s">
        <v>349</v>
      </c>
      <c r="C692" s="8"/>
      <c r="D692" s="1"/>
      <c r="E692" s="6"/>
      <c r="F692" s="7">
        <f t="shared" si="99"/>
        <v>478.7</v>
      </c>
      <c r="G692" s="7">
        <f t="shared" si="99"/>
        <v>503</v>
      </c>
    </row>
    <row r="693" spans="1:7" ht="12.75">
      <c r="A693" s="39" t="str">
        <f ca="1">IF(ISERROR(MATCH(C693,Код_Раздел,0)),"",INDIRECT(ADDRESS(MATCH(C693,Код_Раздел,0)+1,2,,,"Раздел")))</f>
        <v>Социальная политика</v>
      </c>
      <c r="B693" s="54" t="s">
        <v>349</v>
      </c>
      <c r="C693" s="8" t="s">
        <v>520</v>
      </c>
      <c r="D693" s="1"/>
      <c r="E693" s="6"/>
      <c r="F693" s="7">
        <f t="shared" si="99"/>
        <v>478.7</v>
      </c>
      <c r="G693" s="7">
        <f t="shared" si="99"/>
        <v>503</v>
      </c>
    </row>
    <row r="694" spans="1:7" ht="12.75">
      <c r="A694" s="10" t="s">
        <v>511</v>
      </c>
      <c r="B694" s="54" t="s">
        <v>349</v>
      </c>
      <c r="C694" s="8" t="s">
        <v>520</v>
      </c>
      <c r="D694" s="8" t="s">
        <v>546</v>
      </c>
      <c r="E694" s="6"/>
      <c r="F694" s="7">
        <f t="shared" si="99"/>
        <v>478.7</v>
      </c>
      <c r="G694" s="7">
        <f t="shared" si="99"/>
        <v>503</v>
      </c>
    </row>
    <row r="695" spans="1:7" ht="12.75">
      <c r="A695" s="39" t="str">
        <f ca="1">IF(ISERROR(MATCH(E695,Код_КВР,0)),"",INDIRECT(ADDRESS(MATCH(E695,Код_КВР,0)+1,2,,,"КВР")))</f>
        <v>Социальное обеспечение и иные выплаты населению</v>
      </c>
      <c r="B695" s="54" t="s">
        <v>349</v>
      </c>
      <c r="C695" s="8" t="s">
        <v>520</v>
      </c>
      <c r="D695" s="8" t="s">
        <v>546</v>
      </c>
      <c r="E695" s="6">
        <v>300</v>
      </c>
      <c r="F695" s="7">
        <f t="shared" si="99"/>
        <v>478.7</v>
      </c>
      <c r="G695" s="7">
        <f t="shared" si="99"/>
        <v>503</v>
      </c>
    </row>
    <row r="696" spans="1:7" ht="12.75">
      <c r="A696" s="39" t="str">
        <f ca="1">IF(ISERROR(MATCH(E696,Код_КВР,0)),"",INDIRECT(ADDRESS(MATCH(E696,Код_КВР,0)+1,2,,,"КВР")))</f>
        <v>Публичные нормативные социальные выплаты гражданам</v>
      </c>
      <c r="B696" s="54" t="s">
        <v>349</v>
      </c>
      <c r="C696" s="8" t="s">
        <v>520</v>
      </c>
      <c r="D696" s="8" t="s">
        <v>546</v>
      </c>
      <c r="E696" s="6">
        <v>310</v>
      </c>
      <c r="F696" s="7">
        <f t="shared" si="99"/>
        <v>478.7</v>
      </c>
      <c r="G696" s="7">
        <f t="shared" si="99"/>
        <v>503</v>
      </c>
    </row>
    <row r="697" spans="1:7" ht="33">
      <c r="A697" s="39" t="str">
        <f ca="1">IF(ISERROR(MATCH(E697,Код_КВР,0)),"",INDIRECT(ADDRESS(MATCH(E697,Код_КВР,0)+1,2,,,"КВР")))</f>
        <v>Пособия, компенсации, меры социальной поддержки по публичным нормативным обязательствам</v>
      </c>
      <c r="B697" s="54" t="s">
        <v>349</v>
      </c>
      <c r="C697" s="8" t="s">
        <v>520</v>
      </c>
      <c r="D697" s="8" t="s">
        <v>546</v>
      </c>
      <c r="E697" s="6">
        <v>313</v>
      </c>
      <c r="F697" s="7">
        <f>'прил.16'!G1108</f>
        <v>478.7</v>
      </c>
      <c r="G697" s="7">
        <f>'прил.16'!H1108</f>
        <v>503</v>
      </c>
    </row>
    <row r="698" spans="1:7" ht="33">
      <c r="A698" s="39" t="str">
        <f ca="1">IF(ISERROR(MATCH(B698,Код_КЦСР,0)),"",INDIRECT(ADDRESS(MATCH(B698,Код_КЦСР,0)+1,2,,,"КЦСР")))</f>
        <v>Социальная поддержка пенсионеров на условиях договора пожизненного содержания с иждивением</v>
      </c>
      <c r="B698" s="54" t="s">
        <v>351</v>
      </c>
      <c r="C698" s="8"/>
      <c r="D698" s="1"/>
      <c r="E698" s="6"/>
      <c r="F698" s="7">
        <f aca="true" t="shared" si="100" ref="F698:G701">F699</f>
        <v>15038</v>
      </c>
      <c r="G698" s="7">
        <f t="shared" si="100"/>
        <v>15155.3</v>
      </c>
    </row>
    <row r="699" spans="1:7" ht="12.75">
      <c r="A699" s="39" t="str">
        <f ca="1">IF(ISERROR(MATCH(C699,Код_Раздел,0)),"",INDIRECT(ADDRESS(MATCH(C699,Код_Раздел,0)+1,2,,,"Раздел")))</f>
        <v>Социальная политика</v>
      </c>
      <c r="B699" s="54" t="s">
        <v>351</v>
      </c>
      <c r="C699" s="8" t="s">
        <v>520</v>
      </c>
      <c r="D699" s="1"/>
      <c r="E699" s="6"/>
      <c r="F699" s="7">
        <f t="shared" si="100"/>
        <v>15038</v>
      </c>
      <c r="G699" s="7">
        <f t="shared" si="100"/>
        <v>15155.3</v>
      </c>
    </row>
    <row r="700" spans="1:7" ht="12.75">
      <c r="A700" s="10" t="s">
        <v>511</v>
      </c>
      <c r="B700" s="54" t="s">
        <v>351</v>
      </c>
      <c r="C700" s="8" t="s">
        <v>520</v>
      </c>
      <c r="D700" s="8" t="s">
        <v>546</v>
      </c>
      <c r="E700" s="6"/>
      <c r="F700" s="7">
        <f t="shared" si="100"/>
        <v>15038</v>
      </c>
      <c r="G700" s="7">
        <f t="shared" si="100"/>
        <v>15155.3</v>
      </c>
    </row>
    <row r="701" spans="1:7" ht="12.75">
      <c r="A701" s="39" t="str">
        <f ca="1">IF(ISERROR(MATCH(E701,Код_КВР,0)),"",INDIRECT(ADDRESS(MATCH(E701,Код_КВР,0)+1,2,,,"КВР")))</f>
        <v>Социальное обеспечение и иные выплаты населению</v>
      </c>
      <c r="B701" s="54" t="s">
        <v>351</v>
      </c>
      <c r="C701" s="8" t="s">
        <v>520</v>
      </c>
      <c r="D701" s="8" t="s">
        <v>546</v>
      </c>
      <c r="E701" s="6">
        <v>300</v>
      </c>
      <c r="F701" s="7">
        <f t="shared" si="100"/>
        <v>15038</v>
      </c>
      <c r="G701" s="7">
        <f t="shared" si="100"/>
        <v>15155.3</v>
      </c>
    </row>
    <row r="702" spans="1:7" ht="33">
      <c r="A702" s="39" t="str">
        <f ca="1">IF(ISERROR(MATCH(E702,Код_КВР,0)),"",INDIRECT(ADDRESS(MATCH(E702,Код_КВР,0)+1,2,,,"КВР")))</f>
        <v>Социальные выплаты гражданам, кроме публичных нормативных социальных выплат</v>
      </c>
      <c r="B702" s="54" t="s">
        <v>351</v>
      </c>
      <c r="C702" s="8" t="s">
        <v>520</v>
      </c>
      <c r="D702" s="8" t="s">
        <v>546</v>
      </c>
      <c r="E702" s="6">
        <v>320</v>
      </c>
      <c r="F702" s="7">
        <f>SUM(F703:F704)</f>
        <v>15038</v>
      </c>
      <c r="G702" s="7">
        <f>SUM(G703:G704)</f>
        <v>15155.3</v>
      </c>
    </row>
    <row r="703" spans="1:7" ht="33">
      <c r="A703" s="39" t="str">
        <f ca="1">IF(ISERROR(MATCH(E703,Код_КВР,0)),"",INDIRECT(ADDRESS(MATCH(E703,Код_КВР,0)+1,2,,,"КВР")))</f>
        <v>Пособия, компенсации и иные социальные выплаты гражданам, кроме публичных нормативных обязательств</v>
      </c>
      <c r="B703" s="54" t="s">
        <v>351</v>
      </c>
      <c r="C703" s="8" t="s">
        <v>520</v>
      </c>
      <c r="D703" s="8" t="s">
        <v>546</v>
      </c>
      <c r="E703" s="6">
        <v>321</v>
      </c>
      <c r="F703" s="7">
        <f>'прил.16'!G1112</f>
        <v>12936.8</v>
      </c>
      <c r="G703" s="7">
        <f>'прил.16'!H1112</f>
        <v>12936.8</v>
      </c>
    </row>
    <row r="704" spans="1:7" ht="33">
      <c r="A704" s="39" t="str">
        <f ca="1">IF(ISERROR(MATCH(E704,Код_КВР,0)),"",INDIRECT(ADDRESS(MATCH(E704,Код_КВР,0)+1,2,,,"КВР")))</f>
        <v>Приобретение товаров, работ, услуг в пользу граждан в целях их социального обеспечения</v>
      </c>
      <c r="B704" s="54" t="s">
        <v>351</v>
      </c>
      <c r="C704" s="8" t="s">
        <v>520</v>
      </c>
      <c r="D704" s="8" t="s">
        <v>546</v>
      </c>
      <c r="E704" s="6">
        <v>323</v>
      </c>
      <c r="F704" s="7">
        <f>'прил.16'!G1113</f>
        <v>2101.2</v>
      </c>
      <c r="G704" s="7">
        <f>'прил.16'!H1113</f>
        <v>2218.5</v>
      </c>
    </row>
    <row r="705" spans="1:7" ht="12.75">
      <c r="A705" s="39" t="str">
        <f ca="1">IF(ISERROR(MATCH(B705,Код_КЦСР,0)),"",INDIRECT(ADDRESS(MATCH(B705,Код_КЦСР,0)+1,2,,,"КЦСР")))</f>
        <v>Оплата услуг бани по льготным помывкам</v>
      </c>
      <c r="B705" s="54" t="s">
        <v>352</v>
      </c>
      <c r="C705" s="8"/>
      <c r="D705" s="1"/>
      <c r="E705" s="6"/>
      <c r="F705" s="7">
        <f aca="true" t="shared" si="101" ref="F705:G709">F706</f>
        <v>71</v>
      </c>
      <c r="G705" s="7">
        <f t="shared" si="101"/>
        <v>71</v>
      </c>
    </row>
    <row r="706" spans="1:7" ht="12.75">
      <c r="A706" s="39" t="str">
        <f ca="1">IF(ISERROR(MATCH(C706,Код_Раздел,0)),"",INDIRECT(ADDRESS(MATCH(C706,Код_Раздел,0)+1,2,,,"Раздел")))</f>
        <v>Социальная политика</v>
      </c>
      <c r="B706" s="54" t="s">
        <v>352</v>
      </c>
      <c r="C706" s="8" t="s">
        <v>520</v>
      </c>
      <c r="D706" s="1"/>
      <c r="E706" s="6"/>
      <c r="F706" s="7">
        <f t="shared" si="101"/>
        <v>71</v>
      </c>
      <c r="G706" s="7">
        <f t="shared" si="101"/>
        <v>71</v>
      </c>
    </row>
    <row r="707" spans="1:7" ht="12.75">
      <c r="A707" s="10" t="s">
        <v>511</v>
      </c>
      <c r="B707" s="54" t="s">
        <v>352</v>
      </c>
      <c r="C707" s="8" t="s">
        <v>520</v>
      </c>
      <c r="D707" s="8" t="s">
        <v>546</v>
      </c>
      <c r="E707" s="6"/>
      <c r="F707" s="7">
        <f t="shared" si="101"/>
        <v>71</v>
      </c>
      <c r="G707" s="7">
        <f t="shared" si="101"/>
        <v>71</v>
      </c>
    </row>
    <row r="708" spans="1:7" ht="12.75">
      <c r="A708" s="39" t="str">
        <f ca="1">IF(ISERROR(MATCH(E708,Код_КВР,0)),"",INDIRECT(ADDRESS(MATCH(E708,Код_КВР,0)+1,2,,,"КВР")))</f>
        <v>Социальное обеспечение и иные выплаты населению</v>
      </c>
      <c r="B708" s="54" t="s">
        <v>352</v>
      </c>
      <c r="C708" s="8" t="s">
        <v>520</v>
      </c>
      <c r="D708" s="8" t="s">
        <v>546</v>
      </c>
      <c r="E708" s="6">
        <v>300</v>
      </c>
      <c r="F708" s="7">
        <f t="shared" si="101"/>
        <v>71</v>
      </c>
      <c r="G708" s="7">
        <f t="shared" si="101"/>
        <v>71</v>
      </c>
    </row>
    <row r="709" spans="1:7" ht="33">
      <c r="A709" s="39" t="str">
        <f ca="1">IF(ISERROR(MATCH(E709,Код_КВР,0)),"",INDIRECT(ADDRESS(MATCH(E709,Код_КВР,0)+1,2,,,"КВР")))</f>
        <v>Социальные выплаты гражданам, кроме публичных нормативных социальных выплат</v>
      </c>
      <c r="B709" s="54" t="s">
        <v>352</v>
      </c>
      <c r="C709" s="8" t="s">
        <v>520</v>
      </c>
      <c r="D709" s="8" t="s">
        <v>546</v>
      </c>
      <c r="E709" s="6">
        <v>320</v>
      </c>
      <c r="F709" s="7">
        <f t="shared" si="101"/>
        <v>71</v>
      </c>
      <c r="G709" s="7">
        <f t="shared" si="101"/>
        <v>71</v>
      </c>
    </row>
    <row r="710" spans="1:7" ht="33">
      <c r="A710" s="39" t="str">
        <f ca="1">IF(ISERROR(MATCH(E710,Код_КВР,0)),"",INDIRECT(ADDRESS(MATCH(E710,Код_КВР,0)+1,2,,,"КВР")))</f>
        <v>Приобретение товаров, работ, услуг в пользу граждан в целях их социального обеспечения</v>
      </c>
      <c r="B710" s="54" t="s">
        <v>352</v>
      </c>
      <c r="C710" s="8" t="s">
        <v>520</v>
      </c>
      <c r="D710" s="8" t="s">
        <v>546</v>
      </c>
      <c r="E710" s="6">
        <v>323</v>
      </c>
      <c r="F710" s="7">
        <f>'прил.16'!G467</f>
        <v>71</v>
      </c>
      <c r="G710" s="7">
        <f>'прил.16'!H467</f>
        <v>71</v>
      </c>
    </row>
    <row r="711" spans="1:7" ht="66">
      <c r="A711" s="39" t="str">
        <f ca="1">IF(ISERROR(MATCH(B711,Код_КЦСР,0)),"",INDIRECT(ADDRESS(MATCH(B711,Код_КЦСР,0)+1,2,,,"КЦСР")))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711" s="58" t="s">
        <v>73</v>
      </c>
      <c r="C711" s="8"/>
      <c r="D711" s="1"/>
      <c r="E711" s="6"/>
      <c r="F711" s="7">
        <f aca="true" t="shared" si="102" ref="F711:G715">F712</f>
        <v>26528.4</v>
      </c>
      <c r="G711" s="7">
        <f t="shared" si="102"/>
        <v>26528.4</v>
      </c>
    </row>
    <row r="712" spans="1:7" ht="12.75">
      <c r="A712" s="39" t="str">
        <f ca="1">IF(ISERROR(MATCH(C712,Код_Раздел,0)),"",INDIRECT(ADDRESS(MATCH(C712,Код_Раздел,0)+1,2,,,"Раздел")))</f>
        <v>Образование</v>
      </c>
      <c r="B712" s="58" t="s">
        <v>73</v>
      </c>
      <c r="C712" s="8" t="s">
        <v>527</v>
      </c>
      <c r="D712" s="1"/>
      <c r="E712" s="6"/>
      <c r="F712" s="7">
        <f t="shared" si="102"/>
        <v>26528.4</v>
      </c>
      <c r="G712" s="7">
        <f t="shared" si="102"/>
        <v>26528.4</v>
      </c>
    </row>
    <row r="713" spans="1:7" ht="12.75">
      <c r="A713" s="10" t="s">
        <v>531</v>
      </c>
      <c r="B713" s="58" t="s">
        <v>73</v>
      </c>
      <c r="C713" s="8" t="s">
        <v>527</v>
      </c>
      <c r="D713" s="8" t="s">
        <v>527</v>
      </c>
      <c r="E713" s="6"/>
      <c r="F713" s="7">
        <f t="shared" si="102"/>
        <v>26528.4</v>
      </c>
      <c r="G713" s="7">
        <f t="shared" si="102"/>
        <v>26528.4</v>
      </c>
    </row>
    <row r="714" spans="1:7" ht="12.75">
      <c r="A714" s="39" t="str">
        <f ca="1">IF(ISERROR(MATCH(E714,Код_КВР,0)),"",INDIRECT(ADDRESS(MATCH(E714,Код_КВР,0)+1,2,,,"КВР")))</f>
        <v>Социальное обеспечение и иные выплаты населению</v>
      </c>
      <c r="B714" s="58" t="s">
        <v>73</v>
      </c>
      <c r="C714" s="8" t="s">
        <v>527</v>
      </c>
      <c r="D714" s="8" t="s">
        <v>527</v>
      </c>
      <c r="E714" s="6">
        <v>300</v>
      </c>
      <c r="F714" s="7">
        <f t="shared" si="102"/>
        <v>26528.4</v>
      </c>
      <c r="G714" s="7">
        <f t="shared" si="102"/>
        <v>26528.4</v>
      </c>
    </row>
    <row r="715" spans="1:7" ht="33">
      <c r="A715" s="39" t="str">
        <f ca="1">IF(ISERROR(MATCH(E715,Код_КВР,0)),"",INDIRECT(ADDRESS(MATCH(E715,Код_КВР,0)+1,2,,,"КВР")))</f>
        <v>Социальные выплаты гражданам, кроме публичных нормативных социальных выплат</v>
      </c>
      <c r="B715" s="58" t="s">
        <v>73</v>
      </c>
      <c r="C715" s="8" t="s">
        <v>527</v>
      </c>
      <c r="D715" s="8" t="s">
        <v>527</v>
      </c>
      <c r="E715" s="6">
        <v>320</v>
      </c>
      <c r="F715" s="7">
        <f t="shared" si="102"/>
        <v>26528.4</v>
      </c>
      <c r="G715" s="7">
        <f t="shared" si="102"/>
        <v>26528.4</v>
      </c>
    </row>
    <row r="716" spans="1:7" ht="33">
      <c r="A716" s="39" t="str">
        <f ca="1">IF(ISERROR(MATCH(E716,Код_КВР,0)),"",INDIRECT(ADDRESS(MATCH(E716,Код_КВР,0)+1,2,,,"КВР")))</f>
        <v>Приобретение товаров, работ, услуг в пользу граждан в целях их социального обеспечения</v>
      </c>
      <c r="B716" s="58" t="s">
        <v>73</v>
      </c>
      <c r="C716" s="8" t="s">
        <v>527</v>
      </c>
      <c r="D716" s="8" t="s">
        <v>527</v>
      </c>
      <c r="E716" s="6">
        <v>323</v>
      </c>
      <c r="F716" s="7">
        <f>'прил.16'!G1064</f>
        <v>26528.4</v>
      </c>
      <c r="G716" s="7">
        <f>'прил.16'!H1064</f>
        <v>26528.4</v>
      </c>
    </row>
    <row r="717" spans="1:7" ht="33" hidden="1">
      <c r="A717" s="39" t="str">
        <f ca="1">IF(ISERROR(MATCH(B717,Код_КЦСР,0)),"",INDIRECT(ADDRESS(MATCH(B717,Код_КЦСР,0)+1,2,,,"КЦСР")))</f>
        <v>Мероприятия по проведению оздоровительной кампании детей за счет субвенций из федерального бюджета</v>
      </c>
      <c r="B717" s="54" t="s">
        <v>133</v>
      </c>
      <c r="C717" s="8"/>
      <c r="D717" s="1"/>
      <c r="E717" s="6"/>
      <c r="F717" s="7">
        <f aca="true" t="shared" si="103" ref="F717:G721">F718</f>
        <v>0</v>
      </c>
      <c r="G717" s="7">
        <f t="shared" si="103"/>
        <v>0</v>
      </c>
    </row>
    <row r="718" spans="1:7" ht="12.75" hidden="1">
      <c r="A718" s="39" t="str">
        <f ca="1">IF(ISERROR(MATCH(C718,Код_Раздел,0)),"",INDIRECT(ADDRESS(MATCH(C718,Код_Раздел,0)+1,2,,,"Раздел")))</f>
        <v>Образование</v>
      </c>
      <c r="B718" s="54" t="s">
        <v>133</v>
      </c>
      <c r="C718" s="8" t="s">
        <v>527</v>
      </c>
      <c r="D718" s="1"/>
      <c r="E718" s="6"/>
      <c r="F718" s="7">
        <f t="shared" si="103"/>
        <v>0</v>
      </c>
      <c r="G718" s="7">
        <f t="shared" si="103"/>
        <v>0</v>
      </c>
    </row>
    <row r="719" spans="1:7" ht="12.75" hidden="1">
      <c r="A719" s="10" t="s">
        <v>531</v>
      </c>
      <c r="B719" s="54" t="s">
        <v>133</v>
      </c>
      <c r="C719" s="8" t="s">
        <v>527</v>
      </c>
      <c r="D719" s="8" t="s">
        <v>527</v>
      </c>
      <c r="E719" s="6"/>
      <c r="F719" s="7">
        <f t="shared" si="103"/>
        <v>0</v>
      </c>
      <c r="G719" s="7">
        <f t="shared" si="103"/>
        <v>0</v>
      </c>
    </row>
    <row r="720" spans="1:7" ht="12.75" hidden="1">
      <c r="A720" s="39" t="str">
        <f ca="1">IF(ISERROR(MATCH(E720,Код_КВР,0)),"",INDIRECT(ADDRESS(MATCH(E720,Код_КВР,0)+1,2,,,"КВР")))</f>
        <v>Социальное обеспечение и иные выплаты населению</v>
      </c>
      <c r="B720" s="54" t="s">
        <v>133</v>
      </c>
      <c r="C720" s="8" t="s">
        <v>527</v>
      </c>
      <c r="D720" s="8" t="s">
        <v>527</v>
      </c>
      <c r="E720" s="6">
        <v>300</v>
      </c>
      <c r="F720" s="7">
        <f t="shared" si="103"/>
        <v>0</v>
      </c>
      <c r="G720" s="7">
        <f t="shared" si="103"/>
        <v>0</v>
      </c>
    </row>
    <row r="721" spans="1:7" ht="33" hidden="1">
      <c r="A721" s="39" t="str">
        <f ca="1">IF(ISERROR(MATCH(E721,Код_КВР,0)),"",INDIRECT(ADDRESS(MATCH(E721,Код_КВР,0)+1,2,,,"КВР")))</f>
        <v>Социальные выплаты гражданам, кроме публичных нормативных социальных выплат</v>
      </c>
      <c r="B721" s="54" t="s">
        <v>133</v>
      </c>
      <c r="C721" s="8" t="s">
        <v>527</v>
      </c>
      <c r="D721" s="8" t="s">
        <v>527</v>
      </c>
      <c r="E721" s="6">
        <v>320</v>
      </c>
      <c r="F721" s="7">
        <f t="shared" si="103"/>
        <v>0</v>
      </c>
      <c r="G721" s="7">
        <f t="shared" si="103"/>
        <v>0</v>
      </c>
    </row>
    <row r="722" spans="1:7" ht="33" hidden="1">
      <c r="A722" s="39" t="str">
        <f ca="1">IF(ISERROR(MATCH(E722,Код_КВР,0)),"",INDIRECT(ADDRESS(MATCH(E722,Код_КВР,0)+1,2,,,"КВР")))</f>
        <v>Приобретение товаров, работ, услуг в пользу граждан в целях их социального обеспечения</v>
      </c>
      <c r="B722" s="54" t="s">
        <v>133</v>
      </c>
      <c r="C722" s="8" t="s">
        <v>527</v>
      </c>
      <c r="D722" s="8" t="s">
        <v>527</v>
      </c>
      <c r="E722" s="6">
        <v>323</v>
      </c>
      <c r="F722" s="7">
        <f>'прил.16'!G1068</f>
        <v>0</v>
      </c>
      <c r="G722" s="7">
        <f>'прил.16'!H1068</f>
        <v>0</v>
      </c>
    </row>
    <row r="723" spans="1:7" ht="33">
      <c r="A723" s="39" t="str">
        <f ca="1">IF(ISERROR(MATCH(B723,Код_КЦСР,0)),"",INDIRECT(ADDRESS(MATCH(B723,Код_КЦСР,0)+1,2,,,"КЦСР")))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723" s="54" t="s">
        <v>121</v>
      </c>
      <c r="C723" s="8"/>
      <c r="D723" s="1"/>
      <c r="E723" s="6"/>
      <c r="F723" s="7">
        <f aca="true" t="shared" si="104" ref="F723:G727">F724</f>
        <v>292794.1</v>
      </c>
      <c r="G723" s="7">
        <f t="shared" si="104"/>
        <v>295473.5</v>
      </c>
    </row>
    <row r="724" spans="1:7" ht="12.75">
      <c r="A724" s="39" t="str">
        <f ca="1">IF(ISERROR(MATCH(C724,Код_Раздел,0)),"",INDIRECT(ADDRESS(MATCH(C724,Код_Раздел,0)+1,2,,,"Раздел")))</f>
        <v>Социальная политика</v>
      </c>
      <c r="B724" s="54" t="s">
        <v>121</v>
      </c>
      <c r="C724" s="8" t="s">
        <v>520</v>
      </c>
      <c r="D724" s="1"/>
      <c r="E724" s="6"/>
      <c r="F724" s="7">
        <f t="shared" si="104"/>
        <v>292794.1</v>
      </c>
      <c r="G724" s="7">
        <f t="shared" si="104"/>
        <v>295473.5</v>
      </c>
    </row>
    <row r="725" spans="1:7" ht="12.75">
      <c r="A725" s="10" t="s">
        <v>511</v>
      </c>
      <c r="B725" s="54" t="s">
        <v>121</v>
      </c>
      <c r="C725" s="8" t="s">
        <v>520</v>
      </c>
      <c r="D725" s="8" t="s">
        <v>546</v>
      </c>
      <c r="E725" s="6"/>
      <c r="F725" s="7">
        <f t="shared" si="104"/>
        <v>292794.1</v>
      </c>
      <c r="G725" s="7">
        <f t="shared" si="104"/>
        <v>295473.5</v>
      </c>
    </row>
    <row r="726" spans="1:7" ht="12.75">
      <c r="A726" s="39" t="str">
        <f ca="1">IF(ISERROR(MATCH(E726,Код_КВР,0)),"",INDIRECT(ADDRESS(MATCH(E726,Код_КВР,0)+1,2,,,"КВР")))</f>
        <v>Социальное обеспечение и иные выплаты населению</v>
      </c>
      <c r="B726" s="54" t="s">
        <v>121</v>
      </c>
      <c r="C726" s="8" t="s">
        <v>520</v>
      </c>
      <c r="D726" s="8" t="s">
        <v>546</v>
      </c>
      <c r="E726" s="6">
        <v>300</v>
      </c>
      <c r="F726" s="7">
        <f t="shared" si="104"/>
        <v>292794.1</v>
      </c>
      <c r="G726" s="7">
        <f t="shared" si="104"/>
        <v>295473.5</v>
      </c>
    </row>
    <row r="727" spans="1:7" ht="33">
      <c r="A727" s="39" t="str">
        <f ca="1">IF(ISERROR(MATCH(E727,Код_КВР,0)),"",INDIRECT(ADDRESS(MATCH(E727,Код_КВР,0)+1,2,,,"КВР")))</f>
        <v>Социальные выплаты гражданам, кроме публичных нормативных социальных выплат</v>
      </c>
      <c r="B727" s="54" t="s">
        <v>121</v>
      </c>
      <c r="C727" s="8" t="s">
        <v>520</v>
      </c>
      <c r="D727" s="8" t="s">
        <v>546</v>
      </c>
      <c r="E727" s="6">
        <v>320</v>
      </c>
      <c r="F727" s="7">
        <f t="shared" si="104"/>
        <v>292794.1</v>
      </c>
      <c r="G727" s="7">
        <f t="shared" si="104"/>
        <v>295473.5</v>
      </c>
    </row>
    <row r="728" spans="1:7" ht="33">
      <c r="A728" s="39" t="str">
        <f ca="1">IF(ISERROR(MATCH(E728,Код_КВР,0)),"",INDIRECT(ADDRESS(MATCH(E728,Код_КВР,0)+1,2,,,"КВР")))</f>
        <v>Пособия, компенсации и иные социальные выплаты гражданам, кроме публичных нормативных обязательств</v>
      </c>
      <c r="B728" s="54" t="s">
        <v>121</v>
      </c>
      <c r="C728" s="8" t="s">
        <v>520</v>
      </c>
      <c r="D728" s="8" t="s">
        <v>546</v>
      </c>
      <c r="E728" s="6">
        <v>321</v>
      </c>
      <c r="F728" s="7">
        <f>'прил.16'!G1117</f>
        <v>292794.1</v>
      </c>
      <c r="G728" s="7">
        <f>'прил.16'!H1117</f>
        <v>295473.5</v>
      </c>
    </row>
    <row r="729" spans="1:7" ht="87" customHeight="1">
      <c r="A729" s="39" t="str">
        <f ca="1">IF(ISERROR(MATCH(B729,Код_КЦСР,0)),"",INDIRECT(ADDRESS(MATCH(B729,Код_КЦСР,0)+1,2,,,"КЦСР")))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729" s="6" t="s">
        <v>119</v>
      </c>
      <c r="C729" s="8"/>
      <c r="D729" s="1"/>
      <c r="E729" s="6"/>
      <c r="F729" s="7">
        <f>F730</f>
        <v>5542.6</v>
      </c>
      <c r="G729" s="7">
        <f>G730</f>
        <v>5542.6</v>
      </c>
    </row>
    <row r="730" spans="1:7" ht="12.75">
      <c r="A730" s="39" t="str">
        <f ca="1">IF(ISERROR(MATCH(C730,Код_Раздел,0)),"",INDIRECT(ADDRESS(MATCH(C730,Код_Раздел,0)+1,2,,,"Раздел")))</f>
        <v>Образование</v>
      </c>
      <c r="B730" s="6" t="s">
        <v>119</v>
      </c>
      <c r="C730" s="8" t="s">
        <v>527</v>
      </c>
      <c r="D730" s="1"/>
      <c r="E730" s="6"/>
      <c r="F730" s="7">
        <f>F731</f>
        <v>5542.6</v>
      </c>
      <c r="G730" s="7">
        <f>G731</f>
        <v>5542.6</v>
      </c>
    </row>
    <row r="731" spans="1:7" ht="12.75">
      <c r="A731" s="10" t="s">
        <v>531</v>
      </c>
      <c r="B731" s="6" t="s">
        <v>119</v>
      </c>
      <c r="C731" s="8" t="s">
        <v>527</v>
      </c>
      <c r="D731" s="8" t="s">
        <v>527</v>
      </c>
      <c r="E731" s="6"/>
      <c r="F731" s="7">
        <f>F732+F735</f>
        <v>5542.6</v>
      </c>
      <c r="G731" s="7">
        <f>G732+G735</f>
        <v>5542.6</v>
      </c>
    </row>
    <row r="732" spans="1:7" ht="12.75">
      <c r="A732" s="39" t="str">
        <f aca="true" t="shared" si="105" ref="A732:A737">IF(ISERROR(MATCH(E732,Код_КВР,0)),"",INDIRECT(ADDRESS(MATCH(E732,Код_КВР,0)+1,2,,,"КВР")))</f>
        <v>Закупка товаров, работ и услуг для муниципальных нужд</v>
      </c>
      <c r="B732" s="6" t="s">
        <v>119</v>
      </c>
      <c r="C732" s="8" t="s">
        <v>527</v>
      </c>
      <c r="D732" s="8" t="s">
        <v>527</v>
      </c>
      <c r="E732" s="6">
        <v>200</v>
      </c>
      <c r="F732" s="7">
        <f>F733</f>
        <v>800</v>
      </c>
      <c r="G732" s="7">
        <f>G733</f>
        <v>800</v>
      </c>
    </row>
    <row r="733" spans="1:7" ht="33">
      <c r="A733" s="39" t="str">
        <f ca="1" t="shared" si="105"/>
        <v>Иные закупки товаров, работ и услуг для обеспечения муниципальных нужд</v>
      </c>
      <c r="B733" s="6" t="s">
        <v>119</v>
      </c>
      <c r="C733" s="8" t="s">
        <v>527</v>
      </c>
      <c r="D733" s="8" t="s">
        <v>527</v>
      </c>
      <c r="E733" s="6">
        <v>240</v>
      </c>
      <c r="F733" s="7">
        <f>F734</f>
        <v>800</v>
      </c>
      <c r="G733" s="7">
        <f>G734</f>
        <v>800</v>
      </c>
    </row>
    <row r="734" spans="1:7" ht="33">
      <c r="A734" s="39" t="str">
        <f ca="1" t="shared" si="105"/>
        <v>Закупка товаров, работ, услуг в целях капитального ремонта муниципального имущества</v>
      </c>
      <c r="B734" s="6" t="s">
        <v>119</v>
      </c>
      <c r="C734" s="8" t="s">
        <v>527</v>
      </c>
      <c r="D734" s="8" t="s">
        <v>527</v>
      </c>
      <c r="E734" s="6">
        <v>243</v>
      </c>
      <c r="F734" s="7">
        <f>'прил.16'!G1278</f>
        <v>800</v>
      </c>
      <c r="G734" s="7">
        <f>'прил.16'!H1278</f>
        <v>800</v>
      </c>
    </row>
    <row r="735" spans="1:7" ht="33">
      <c r="A735" s="39" t="str">
        <f ca="1" t="shared" si="105"/>
        <v>Капитальные вложения в объекты недвижимого имущества муниципальной собственности</v>
      </c>
      <c r="B735" s="6" t="s">
        <v>119</v>
      </c>
      <c r="C735" s="8" t="s">
        <v>527</v>
      </c>
      <c r="D735" s="8" t="s">
        <v>527</v>
      </c>
      <c r="E735" s="6">
        <v>400</v>
      </c>
      <c r="F735" s="7">
        <f>F736</f>
        <v>4742.6</v>
      </c>
      <c r="G735" s="7">
        <f>G736</f>
        <v>4742.6</v>
      </c>
    </row>
    <row r="736" spans="1:7" ht="12.75">
      <c r="A736" s="39" t="str">
        <f ca="1" t="shared" si="105"/>
        <v>Бюджетные инвестиции</v>
      </c>
      <c r="B736" s="6" t="s">
        <v>119</v>
      </c>
      <c r="C736" s="8" t="s">
        <v>527</v>
      </c>
      <c r="D736" s="8" t="s">
        <v>527</v>
      </c>
      <c r="E736" s="6">
        <v>410</v>
      </c>
      <c r="F736" s="7">
        <f>F737</f>
        <v>4742.6</v>
      </c>
      <c r="G736" s="7">
        <f>G737</f>
        <v>4742.6</v>
      </c>
    </row>
    <row r="737" spans="1:7" ht="33">
      <c r="A737" s="39" t="str">
        <f ca="1" t="shared" si="105"/>
        <v>Бюджетные инвестиции в объекты капитального строительства муниципальной собственности</v>
      </c>
      <c r="B737" s="6" t="s">
        <v>119</v>
      </c>
      <c r="C737" s="8" t="s">
        <v>527</v>
      </c>
      <c r="D737" s="8" t="s">
        <v>527</v>
      </c>
      <c r="E737" s="6">
        <v>414</v>
      </c>
      <c r="F737" s="7">
        <f>'прил.16'!G1281</f>
        <v>4742.6</v>
      </c>
      <c r="G737" s="7">
        <f>'прил.16'!H1281</f>
        <v>4742.6</v>
      </c>
    </row>
    <row r="738" spans="1:7" ht="90.75" customHeight="1">
      <c r="A738" s="39" t="str">
        <f ca="1">IF(ISERROR(MATCH(B738,Код_КЦСР,0)),"",INDIRECT(ADDRESS(MATCH(B738,Код_КЦСР,0)+1,2,,,"КЦСР")))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738" s="6" t="s">
        <v>116</v>
      </c>
      <c r="C738" s="8"/>
      <c r="D738" s="1"/>
      <c r="E738" s="6"/>
      <c r="F738" s="7">
        <f>F739+F744</f>
        <v>508953</v>
      </c>
      <c r="G738" s="7">
        <f>G739+G744</f>
        <v>503147</v>
      </c>
    </row>
    <row r="739" spans="1:7" ht="12.75">
      <c r="A739" s="39" t="str">
        <f ca="1">IF(ISERROR(MATCH(C739,Код_Раздел,0)),"",INDIRECT(ADDRESS(MATCH(C739,Код_Раздел,0)+1,2,,,"Раздел")))</f>
        <v>Образование</v>
      </c>
      <c r="B739" s="6" t="s">
        <v>116</v>
      </c>
      <c r="C739" s="8" t="s">
        <v>527</v>
      </c>
      <c r="D739" s="1"/>
      <c r="E739" s="6"/>
      <c r="F739" s="7">
        <f aca="true" t="shared" si="106" ref="F739:G742">F740</f>
        <v>27863.399999999998</v>
      </c>
      <c r="G739" s="7">
        <f t="shared" si="106"/>
        <v>28952.2</v>
      </c>
    </row>
    <row r="740" spans="1:7" ht="12.75">
      <c r="A740" s="10" t="s">
        <v>531</v>
      </c>
      <c r="B740" s="6" t="s">
        <v>116</v>
      </c>
      <c r="C740" s="8" t="s">
        <v>527</v>
      </c>
      <c r="D740" s="8" t="s">
        <v>527</v>
      </c>
      <c r="E740" s="6"/>
      <c r="F740" s="7">
        <f t="shared" si="106"/>
        <v>27863.399999999998</v>
      </c>
      <c r="G740" s="7">
        <f t="shared" si="106"/>
        <v>28952.2</v>
      </c>
    </row>
    <row r="741" spans="1:7" ht="12.75">
      <c r="A741" s="39" t="str">
        <f ca="1">IF(ISERROR(MATCH(E741,Код_КВР,0)),"",INDIRECT(ADDRESS(MATCH(E741,Код_КВР,0)+1,2,,,"КВР")))</f>
        <v>Социальное обеспечение и иные выплаты населению</v>
      </c>
      <c r="B741" s="6" t="s">
        <v>116</v>
      </c>
      <c r="C741" s="8" t="s">
        <v>527</v>
      </c>
      <c r="D741" s="8" t="s">
        <v>527</v>
      </c>
      <c r="E741" s="6">
        <v>300</v>
      </c>
      <c r="F741" s="7">
        <f t="shared" si="106"/>
        <v>27863.399999999998</v>
      </c>
      <c r="G741" s="7">
        <f t="shared" si="106"/>
        <v>28952.2</v>
      </c>
    </row>
    <row r="742" spans="1:7" ht="33">
      <c r="A742" s="39" t="str">
        <f ca="1">IF(ISERROR(MATCH(E742,Код_КВР,0)),"",INDIRECT(ADDRESS(MATCH(E742,Код_КВР,0)+1,2,,,"КВР")))</f>
        <v>Социальные выплаты гражданам, кроме публичных нормативных социальных выплат</v>
      </c>
      <c r="B742" s="6" t="s">
        <v>116</v>
      </c>
      <c r="C742" s="8" t="s">
        <v>527</v>
      </c>
      <c r="D742" s="8" t="s">
        <v>527</v>
      </c>
      <c r="E742" s="6">
        <v>320</v>
      </c>
      <c r="F742" s="7">
        <f t="shared" si="106"/>
        <v>27863.399999999998</v>
      </c>
      <c r="G742" s="7">
        <f t="shared" si="106"/>
        <v>28952.2</v>
      </c>
    </row>
    <row r="743" spans="1:7" ht="33">
      <c r="A743" s="39" t="str">
        <f ca="1">IF(ISERROR(MATCH(E743,Код_КВР,0)),"",INDIRECT(ADDRESS(MATCH(E743,Код_КВР,0)+1,2,,,"КВР")))</f>
        <v>Приобретение товаров, работ, услуг в пользу граждан в целях их социального обеспечения</v>
      </c>
      <c r="B743" s="6" t="s">
        <v>116</v>
      </c>
      <c r="C743" s="8" t="s">
        <v>527</v>
      </c>
      <c r="D743" s="8" t="s">
        <v>527</v>
      </c>
      <c r="E743" s="6">
        <v>323</v>
      </c>
      <c r="F743" s="7">
        <f>'прил.16'!G1072</f>
        <v>27863.399999999998</v>
      </c>
      <c r="G743" s="7">
        <f>'прил.16'!H1072</f>
        <v>28952.2</v>
      </c>
    </row>
    <row r="744" spans="1:7" ht="12.75">
      <c r="A744" s="39" t="str">
        <f ca="1">IF(ISERROR(MATCH(C744,Код_Раздел,0)),"",INDIRECT(ADDRESS(MATCH(C744,Код_Раздел,0)+1,2,,,"Раздел")))</f>
        <v>Социальная политика</v>
      </c>
      <c r="B744" s="6" t="s">
        <v>116</v>
      </c>
      <c r="C744" s="8" t="s">
        <v>520</v>
      </c>
      <c r="D744" s="1"/>
      <c r="E744" s="6"/>
      <c r="F744" s="7">
        <f>F745+F750+F755</f>
        <v>481089.6</v>
      </c>
      <c r="G744" s="7">
        <f>G745+G750+G755</f>
        <v>474194.8</v>
      </c>
    </row>
    <row r="745" spans="1:7" ht="12.75">
      <c r="A745" s="10" t="s">
        <v>588</v>
      </c>
      <c r="B745" s="6" t="s">
        <v>116</v>
      </c>
      <c r="C745" s="8" t="s">
        <v>520</v>
      </c>
      <c r="D745" s="8" t="s">
        <v>545</v>
      </c>
      <c r="E745" s="6"/>
      <c r="F745" s="7">
        <f>F746</f>
        <v>96177.2</v>
      </c>
      <c r="G745" s="7">
        <f>G746</f>
        <v>97020.5</v>
      </c>
    </row>
    <row r="746" spans="1:7" ht="33">
      <c r="A746" s="39" t="str">
        <f ca="1">IF(ISERROR(MATCH(E746,Код_КВР,0)),"",INDIRECT(ADDRESS(MATCH(E746,Код_КВР,0)+1,2,,,"КВР")))</f>
        <v>Предоставление субсидий бюджетным, автономным учреждениям и иным некоммерческим организациям</v>
      </c>
      <c r="B746" s="6" t="s">
        <v>116</v>
      </c>
      <c r="C746" s="8" t="s">
        <v>520</v>
      </c>
      <c r="D746" s="8" t="s">
        <v>545</v>
      </c>
      <c r="E746" s="6">
        <v>600</v>
      </c>
      <c r="F746" s="7">
        <f>F747</f>
        <v>96177.2</v>
      </c>
      <c r="G746" s="7">
        <f>G747</f>
        <v>97020.5</v>
      </c>
    </row>
    <row r="747" spans="1:7" ht="12.75">
      <c r="A747" s="39" t="str">
        <f ca="1">IF(ISERROR(MATCH(E747,Код_КВР,0)),"",INDIRECT(ADDRESS(MATCH(E747,Код_КВР,0)+1,2,,,"КВР")))</f>
        <v>Субсидии бюджетным учреждениям</v>
      </c>
      <c r="B747" s="6" t="s">
        <v>116</v>
      </c>
      <c r="C747" s="8" t="s">
        <v>520</v>
      </c>
      <c r="D747" s="8" t="s">
        <v>545</v>
      </c>
      <c r="E747" s="6">
        <v>610</v>
      </c>
      <c r="F747" s="7">
        <f>SUM(F748:F749)</f>
        <v>96177.2</v>
      </c>
      <c r="G747" s="7">
        <f>SUM(G748:G749)</f>
        <v>97020.5</v>
      </c>
    </row>
    <row r="748" spans="1:7" ht="49.5">
      <c r="A748" s="39" t="str">
        <f ca="1">IF(ISERROR(MATCH(E748,Код_КВР,0)),"",INDIRECT(ADDRESS(MATCH(E748,Код_КВР,0)+1,2,,,"КВР")))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48" s="6" t="s">
        <v>116</v>
      </c>
      <c r="C748" s="8" t="s">
        <v>520</v>
      </c>
      <c r="D748" s="8" t="s">
        <v>545</v>
      </c>
      <c r="E748" s="6">
        <v>611</v>
      </c>
      <c r="F748" s="7">
        <f>'прил.16'!G1079</f>
        <v>92395.8</v>
      </c>
      <c r="G748" s="7">
        <f>'прил.16'!H1079</f>
        <v>93339.1</v>
      </c>
    </row>
    <row r="749" spans="1:7" ht="12.75">
      <c r="A749" s="39" t="str">
        <f ca="1">IF(ISERROR(MATCH(E749,Код_КВР,0)),"",INDIRECT(ADDRESS(MATCH(E749,Код_КВР,0)+1,2,,,"КВР")))</f>
        <v>Субсидии бюджетным учреждениям на иные цели</v>
      </c>
      <c r="B749" s="6" t="s">
        <v>116</v>
      </c>
      <c r="C749" s="8" t="s">
        <v>520</v>
      </c>
      <c r="D749" s="8" t="s">
        <v>545</v>
      </c>
      <c r="E749" s="6">
        <v>612</v>
      </c>
      <c r="F749" s="7">
        <f>'прил.16'!G1080</f>
        <v>3781.3999999999996</v>
      </c>
      <c r="G749" s="7">
        <f>'прил.16'!H1080</f>
        <v>3681.3999999999996</v>
      </c>
    </row>
    <row r="750" spans="1:7" ht="12.75">
      <c r="A750" s="10" t="s">
        <v>511</v>
      </c>
      <c r="B750" s="6" t="s">
        <v>116</v>
      </c>
      <c r="C750" s="8" t="s">
        <v>520</v>
      </c>
      <c r="D750" s="8" t="s">
        <v>546</v>
      </c>
      <c r="E750" s="6"/>
      <c r="F750" s="7">
        <f>F751</f>
        <v>377923.6</v>
      </c>
      <c r="G750" s="7">
        <f>G751</f>
        <v>370185.5</v>
      </c>
    </row>
    <row r="751" spans="1:7" ht="12.75">
      <c r="A751" s="39" t="str">
        <f ca="1">IF(ISERROR(MATCH(E751,Код_КВР,0)),"",INDIRECT(ADDRESS(MATCH(E751,Код_КВР,0)+1,2,,,"КВР")))</f>
        <v>Социальное обеспечение и иные выплаты населению</v>
      </c>
      <c r="B751" s="6" t="s">
        <v>116</v>
      </c>
      <c r="C751" s="8" t="s">
        <v>520</v>
      </c>
      <c r="D751" s="8" t="s">
        <v>546</v>
      </c>
      <c r="E751" s="6">
        <v>300</v>
      </c>
      <c r="F751" s="7">
        <f>F752</f>
        <v>377923.6</v>
      </c>
      <c r="G751" s="7">
        <f>G752</f>
        <v>370185.5</v>
      </c>
    </row>
    <row r="752" spans="1:7" ht="33">
      <c r="A752" s="39" t="str">
        <f ca="1">IF(ISERROR(MATCH(E752,Код_КВР,0)),"",INDIRECT(ADDRESS(MATCH(E752,Код_КВР,0)+1,2,,,"КВР")))</f>
        <v>Социальные выплаты гражданам, кроме публичных нормативных социальных выплат</v>
      </c>
      <c r="B752" s="6" t="s">
        <v>116</v>
      </c>
      <c r="C752" s="8" t="s">
        <v>520</v>
      </c>
      <c r="D752" s="8" t="s">
        <v>546</v>
      </c>
      <c r="E752" s="6">
        <v>320</v>
      </c>
      <c r="F752" s="7">
        <f>SUM(F753:F754)</f>
        <v>377923.6</v>
      </c>
      <c r="G752" s="7">
        <f>SUM(G753:G754)</f>
        <v>370185.5</v>
      </c>
    </row>
    <row r="753" spans="1:7" ht="33">
      <c r="A753" s="39" t="str">
        <f ca="1">IF(ISERROR(MATCH(E753,Код_КВР,0)),"",INDIRECT(ADDRESS(MATCH(E753,Код_КВР,0)+1,2,,,"КВР")))</f>
        <v>Пособия, компенсации и иные социальные выплаты гражданам, кроме публичных нормативных обязательств</v>
      </c>
      <c r="B753" s="6" t="s">
        <v>116</v>
      </c>
      <c r="C753" s="8" t="s">
        <v>520</v>
      </c>
      <c r="D753" s="8" t="s">
        <v>546</v>
      </c>
      <c r="E753" s="6">
        <v>321</v>
      </c>
      <c r="F753" s="7">
        <f>'прил.16'!G1121</f>
        <v>376400</v>
      </c>
      <c r="G753" s="7">
        <f>'прил.16'!H1121</f>
        <v>368661.9</v>
      </c>
    </row>
    <row r="754" spans="1:7" ht="33">
      <c r="A754" s="39" t="str">
        <f ca="1">IF(ISERROR(MATCH(E754,Код_КВР,0)),"",INDIRECT(ADDRESS(MATCH(E754,Код_КВР,0)+1,2,,,"КВР")))</f>
        <v>Приобретение товаров, работ, услуг в пользу граждан в целях их социального обеспечения</v>
      </c>
      <c r="B754" s="6" t="s">
        <v>116</v>
      </c>
      <c r="C754" s="8" t="s">
        <v>520</v>
      </c>
      <c r="D754" s="8" t="s">
        <v>546</v>
      </c>
      <c r="E754" s="6">
        <v>323</v>
      </c>
      <c r="F754" s="7">
        <f>'прил.16'!G1122</f>
        <v>1523.6</v>
      </c>
      <c r="G754" s="7">
        <f>'прил.16'!H1122</f>
        <v>1523.6</v>
      </c>
    </row>
    <row r="755" spans="1:7" ht="12.75">
      <c r="A755" s="10" t="s">
        <v>521</v>
      </c>
      <c r="B755" s="6" t="s">
        <v>116</v>
      </c>
      <c r="C755" s="8" t="s">
        <v>520</v>
      </c>
      <c r="D755" s="8" t="s">
        <v>548</v>
      </c>
      <c r="E755" s="6"/>
      <c r="F755" s="7">
        <f>F756+F758</f>
        <v>6988.8</v>
      </c>
      <c r="G755" s="7">
        <f>G756+G758</f>
        <v>6988.8</v>
      </c>
    </row>
    <row r="756" spans="1:7" ht="33">
      <c r="A756" s="39" t="str">
        <f ca="1">IF(ISERROR(MATCH(E756,Код_КВР,0)),"",INDIRECT(ADDRESS(MATCH(E756,Код_КВР,0)+1,2,,,"КВР")))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56" s="6" t="s">
        <v>116</v>
      </c>
      <c r="C756" s="8" t="s">
        <v>520</v>
      </c>
      <c r="D756" s="8" t="s">
        <v>548</v>
      </c>
      <c r="E756" s="6">
        <v>100</v>
      </c>
      <c r="F756" s="7">
        <f>F757</f>
        <v>5101</v>
      </c>
      <c r="G756" s="7">
        <f>G757</f>
        <v>5101</v>
      </c>
    </row>
    <row r="757" spans="1:7" ht="12.75">
      <c r="A757" s="39" t="str">
        <f ca="1">IF(ISERROR(MATCH(E757,Код_КВР,0)),"",INDIRECT(ADDRESS(MATCH(E757,Код_КВР,0)+1,2,,,"КВР")))</f>
        <v>Расходы на выплаты персоналу казенных учреждений</v>
      </c>
      <c r="B757" s="6" t="s">
        <v>116</v>
      </c>
      <c r="C757" s="8" t="s">
        <v>520</v>
      </c>
      <c r="D757" s="8" t="s">
        <v>548</v>
      </c>
      <c r="E757" s="6">
        <v>110</v>
      </c>
      <c r="F757" s="7">
        <f>'прил.16'!G1136</f>
        <v>5101</v>
      </c>
      <c r="G757" s="7">
        <f>'прил.16'!H1136</f>
        <v>5101</v>
      </c>
    </row>
    <row r="758" spans="1:7" ht="12.75">
      <c r="A758" s="39" t="str">
        <f ca="1">IF(ISERROR(MATCH(E758,Код_КВР,0)),"",INDIRECT(ADDRESS(MATCH(E758,Код_КВР,0)+1,2,,,"КВР")))</f>
        <v>Закупка товаров, работ и услуг для муниципальных нужд</v>
      </c>
      <c r="B758" s="6" t="s">
        <v>116</v>
      </c>
      <c r="C758" s="8" t="s">
        <v>520</v>
      </c>
      <c r="D758" s="8" t="s">
        <v>548</v>
      </c>
      <c r="E758" s="6">
        <v>200</v>
      </c>
      <c r="F758" s="7">
        <f>F759</f>
        <v>1887.8</v>
      </c>
      <c r="G758" s="7">
        <f>G759</f>
        <v>1887.8</v>
      </c>
    </row>
    <row r="759" spans="1:7" ht="33">
      <c r="A759" s="39" t="str">
        <f ca="1">IF(ISERROR(MATCH(E759,Код_КВР,0)),"",INDIRECT(ADDRESS(MATCH(E759,Код_КВР,0)+1,2,,,"КВР")))</f>
        <v>Иные закупки товаров, работ и услуг для обеспечения муниципальных нужд</v>
      </c>
      <c r="B759" s="6" t="s">
        <v>116</v>
      </c>
      <c r="C759" s="8" t="s">
        <v>520</v>
      </c>
      <c r="D759" s="8" t="s">
        <v>548</v>
      </c>
      <c r="E759" s="6">
        <v>240</v>
      </c>
      <c r="F759" s="7">
        <f>F760</f>
        <v>1887.8</v>
      </c>
      <c r="G759" s="7">
        <f>G760</f>
        <v>1887.8</v>
      </c>
    </row>
    <row r="760" spans="1:7" ht="33">
      <c r="A760" s="39" t="str">
        <f ca="1">IF(ISERROR(MATCH(E760,Код_КВР,0)),"",INDIRECT(ADDRESS(MATCH(E760,Код_КВР,0)+1,2,,,"КВР")))</f>
        <v xml:space="preserve">Прочая закупка товаров, работ и услуг для обеспечения муниципальных нужд         </v>
      </c>
      <c r="B760" s="6" t="s">
        <v>116</v>
      </c>
      <c r="C760" s="8" t="s">
        <v>520</v>
      </c>
      <c r="D760" s="8" t="s">
        <v>548</v>
      </c>
      <c r="E760" s="6">
        <v>244</v>
      </c>
      <c r="F760" s="7">
        <f>'прил.16'!G1139</f>
        <v>1887.8</v>
      </c>
      <c r="G760" s="7">
        <f>'прил.16'!H1139</f>
        <v>1887.8</v>
      </c>
    </row>
    <row r="761" spans="1:7" ht="148.5">
      <c r="A761" s="39" t="str">
        <f ca="1">IF(ISERROR(MATCH(B761,Код_КЦСР,0)),"",INDIRECT(ADDRESS(MATCH(B761,Код_КЦСР,0)+1,2,,,"КЦСР")))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61" s="6" t="s">
        <v>115</v>
      </c>
      <c r="C761" s="8"/>
      <c r="D761" s="1"/>
      <c r="E761" s="6"/>
      <c r="F761" s="7">
        <f aca="true" t="shared" si="107" ref="F761:G765">F762</f>
        <v>5186.5</v>
      </c>
      <c r="G761" s="7">
        <f t="shared" si="107"/>
        <v>5186.5</v>
      </c>
    </row>
    <row r="762" spans="1:7" ht="12.75">
      <c r="A762" s="39" t="str">
        <f ca="1">IF(ISERROR(MATCH(C762,Код_Раздел,0)),"",INDIRECT(ADDRESS(MATCH(C762,Код_Раздел,0)+1,2,,,"Раздел")))</f>
        <v>Социальная политика</v>
      </c>
      <c r="B762" s="6" t="s">
        <v>115</v>
      </c>
      <c r="C762" s="8" t="s">
        <v>520</v>
      </c>
      <c r="D762" s="1"/>
      <c r="E762" s="6"/>
      <c r="F762" s="7">
        <f t="shared" si="107"/>
        <v>5186.5</v>
      </c>
      <c r="G762" s="7">
        <f t="shared" si="107"/>
        <v>5186.5</v>
      </c>
    </row>
    <row r="763" spans="1:7" ht="12.75">
      <c r="A763" s="10" t="s">
        <v>521</v>
      </c>
      <c r="B763" s="6" t="s">
        <v>115</v>
      </c>
      <c r="C763" s="8" t="s">
        <v>520</v>
      </c>
      <c r="D763" s="8" t="s">
        <v>548</v>
      </c>
      <c r="E763" s="6"/>
      <c r="F763" s="7">
        <f t="shared" si="107"/>
        <v>5186.5</v>
      </c>
      <c r="G763" s="7">
        <f t="shared" si="107"/>
        <v>5186.5</v>
      </c>
    </row>
    <row r="764" spans="1:7" ht="12.75">
      <c r="A764" s="39" t="str">
        <f ca="1">IF(ISERROR(MATCH(E764,Код_КВР,0)),"",INDIRECT(ADDRESS(MATCH(E764,Код_КВР,0)+1,2,,,"КВР")))</f>
        <v>Социальное обеспечение и иные выплаты населению</v>
      </c>
      <c r="B764" s="6" t="s">
        <v>115</v>
      </c>
      <c r="C764" s="8" t="s">
        <v>520</v>
      </c>
      <c r="D764" s="8" t="s">
        <v>548</v>
      </c>
      <c r="E764" s="6">
        <v>300</v>
      </c>
      <c r="F764" s="7">
        <f t="shared" si="107"/>
        <v>5186.5</v>
      </c>
      <c r="G764" s="7">
        <f t="shared" si="107"/>
        <v>5186.5</v>
      </c>
    </row>
    <row r="765" spans="1:7" ht="33">
      <c r="A765" s="39" t="str">
        <f ca="1">IF(ISERROR(MATCH(E765,Код_КВР,0)),"",INDIRECT(ADDRESS(MATCH(E765,Код_КВР,0)+1,2,,,"КВР")))</f>
        <v>Социальные выплаты гражданам, кроме публичных нормативных социальных выплат</v>
      </c>
      <c r="B765" s="6" t="s">
        <v>115</v>
      </c>
      <c r="C765" s="8" t="s">
        <v>520</v>
      </c>
      <c r="D765" s="8" t="s">
        <v>548</v>
      </c>
      <c r="E765" s="6">
        <v>320</v>
      </c>
      <c r="F765" s="7">
        <f t="shared" si="107"/>
        <v>5186.5</v>
      </c>
      <c r="G765" s="7">
        <f t="shared" si="107"/>
        <v>5186.5</v>
      </c>
    </row>
    <row r="766" spans="1:7" ht="33">
      <c r="A766" s="39" t="str">
        <f ca="1">IF(ISERROR(MATCH(E766,Код_КВР,0)),"",INDIRECT(ADDRESS(MATCH(E766,Код_КВР,0)+1,2,,,"КВР")))</f>
        <v>Пособия, компенсации и иные социальные выплаты гражданам, кроме публичных нормативных обязательств</v>
      </c>
      <c r="B766" s="6" t="s">
        <v>115</v>
      </c>
      <c r="C766" s="8" t="s">
        <v>520</v>
      </c>
      <c r="D766" s="8" t="s">
        <v>548</v>
      </c>
      <c r="E766" s="6">
        <v>321</v>
      </c>
      <c r="F766" s="7">
        <f>'прил.16'!G1143</f>
        <v>5186.5</v>
      </c>
      <c r="G766" s="7">
        <f>'прил.16'!H1143</f>
        <v>5186.5</v>
      </c>
    </row>
    <row r="767" spans="1:7" ht="33">
      <c r="A767" s="39" t="str">
        <f ca="1">IF(ISERROR(MATCH(B767,Код_КЦСР,0)),"",INDIRECT(ADDRESS(MATCH(B767,Код_КЦСР,0)+1,2,,,"КЦСР")))</f>
        <v>Муниципальная программа «Обеспечение жильем отдельных категорий граждан» на 2014-2020 годы</v>
      </c>
      <c r="B767" s="54" t="s">
        <v>354</v>
      </c>
      <c r="C767" s="8"/>
      <c r="D767" s="1"/>
      <c r="E767" s="6"/>
      <c r="F767" s="7">
        <f>F768+F774+F787</f>
        <v>27274.800000000003</v>
      </c>
      <c r="G767" s="7">
        <f>G768+G774+G787</f>
        <v>30699.2</v>
      </c>
    </row>
    <row r="768" spans="1:7" ht="82.5">
      <c r="A768" s="39" t="str">
        <f ca="1">IF(ISERROR(MATCH(B768,Код_КЦСР,0)),"",INDIRECT(ADDRESS(MATCH(B768,Код_КЦСР,0)+1,2,,,"КЦСР")))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768" s="58" t="s">
        <v>151</v>
      </c>
      <c r="C768" s="8"/>
      <c r="D768" s="1"/>
      <c r="E768" s="6"/>
      <c r="F768" s="7">
        <f aca="true" t="shared" si="108" ref="F768:G772">F769</f>
        <v>9250.7</v>
      </c>
      <c r="G768" s="7">
        <f t="shared" si="108"/>
        <v>9250.7</v>
      </c>
    </row>
    <row r="769" spans="1:7" ht="12.75">
      <c r="A769" s="39" t="str">
        <f ca="1">IF(ISERROR(MATCH(C769,Код_Раздел,0)),"",INDIRECT(ADDRESS(MATCH(C769,Код_Раздел,0)+1,2,,,"Раздел")))</f>
        <v>Социальная политика</v>
      </c>
      <c r="B769" s="58" t="s">
        <v>151</v>
      </c>
      <c r="C769" s="8" t="s">
        <v>520</v>
      </c>
      <c r="D769" s="1"/>
      <c r="E769" s="6"/>
      <c r="F769" s="7">
        <f t="shared" si="108"/>
        <v>9250.7</v>
      </c>
      <c r="G769" s="7">
        <f t="shared" si="108"/>
        <v>9250.7</v>
      </c>
    </row>
    <row r="770" spans="1:7" ht="12.75">
      <c r="A770" s="10" t="s">
        <v>511</v>
      </c>
      <c r="B770" s="58" t="s">
        <v>151</v>
      </c>
      <c r="C770" s="8" t="s">
        <v>520</v>
      </c>
      <c r="D770" s="8" t="s">
        <v>546</v>
      </c>
      <c r="E770" s="6"/>
      <c r="F770" s="7">
        <f t="shared" si="108"/>
        <v>9250.7</v>
      </c>
      <c r="G770" s="7">
        <f t="shared" si="108"/>
        <v>9250.7</v>
      </c>
    </row>
    <row r="771" spans="1:7" ht="12.75">
      <c r="A771" s="39" t="str">
        <f ca="1">IF(ISERROR(MATCH(E771,Код_КВР,0)),"",INDIRECT(ADDRESS(MATCH(E771,Код_КВР,0)+1,2,,,"КВР")))</f>
        <v>Социальное обеспечение и иные выплаты населению</v>
      </c>
      <c r="B771" s="58" t="s">
        <v>151</v>
      </c>
      <c r="C771" s="8" t="s">
        <v>520</v>
      </c>
      <c r="D771" s="8" t="s">
        <v>546</v>
      </c>
      <c r="E771" s="6">
        <v>300</v>
      </c>
      <c r="F771" s="7">
        <f t="shared" si="108"/>
        <v>9250.7</v>
      </c>
      <c r="G771" s="7">
        <f t="shared" si="108"/>
        <v>9250.7</v>
      </c>
    </row>
    <row r="772" spans="1:7" ht="33">
      <c r="A772" s="39" t="str">
        <f ca="1">IF(ISERROR(MATCH(E772,Код_КВР,0)),"",INDIRECT(ADDRESS(MATCH(E772,Код_КВР,0)+1,2,,,"КВР")))</f>
        <v>Социальные выплаты гражданам, кроме публичных нормативных социальных выплат</v>
      </c>
      <c r="B772" s="58" t="s">
        <v>151</v>
      </c>
      <c r="C772" s="8" t="s">
        <v>520</v>
      </c>
      <c r="D772" s="8" t="s">
        <v>546</v>
      </c>
      <c r="E772" s="6">
        <v>320</v>
      </c>
      <c r="F772" s="7">
        <f t="shared" si="108"/>
        <v>9250.7</v>
      </c>
      <c r="G772" s="7">
        <f t="shared" si="108"/>
        <v>9250.7</v>
      </c>
    </row>
    <row r="773" spans="1:7" ht="33">
      <c r="A773" s="39" t="str">
        <f ca="1">IF(ISERROR(MATCH(E773,Код_КВР,0)),"",INDIRECT(ADDRESS(MATCH(E773,Код_КВР,0)+1,2,,,"КВР")))</f>
        <v>Пособия, компенсации и иные социальные выплаты гражданам, кроме публичных нормативных обязательств</v>
      </c>
      <c r="B773" s="58" t="s">
        <v>151</v>
      </c>
      <c r="C773" s="8" t="s">
        <v>520</v>
      </c>
      <c r="D773" s="8" t="s">
        <v>546</v>
      </c>
      <c r="E773" s="6">
        <v>321</v>
      </c>
      <c r="F773" s="7">
        <f>'прил.16'!G292</f>
        <v>9250.7</v>
      </c>
      <c r="G773" s="7">
        <f>'прил.16'!H292</f>
        <v>9250.7</v>
      </c>
    </row>
    <row r="774" spans="1:7" ht="12.75">
      <c r="A774" s="39" t="str">
        <f ca="1">IF(ISERROR(MATCH(B774,Код_КЦСР,0)),"",INDIRECT(ADDRESS(MATCH(B774,Код_КЦСР,0)+1,2,,,"КЦСР")))</f>
        <v>Обеспечение жильем молодых семей</v>
      </c>
      <c r="B774" s="54" t="s">
        <v>356</v>
      </c>
      <c r="C774" s="8"/>
      <c r="D774" s="1"/>
      <c r="E774" s="6"/>
      <c r="F774" s="7">
        <f>F775+F781</f>
        <v>5729.200000000001</v>
      </c>
      <c r="G774" s="7">
        <f>G775+G781</f>
        <v>5729.200000000001</v>
      </c>
    </row>
    <row r="775" spans="1:7" ht="33">
      <c r="A775" s="39" t="str">
        <f ca="1">IF(ISERROR(MATCH(B775,Код_КЦСР,0)),"",INDIRECT(ADDRESS(MATCH(B775,Код_КЦСР,0)+1,2,,,"КЦСР")))</f>
        <v>Предоставление социальных выплат на приобретение (строительство) жилья молодыми семьями</v>
      </c>
      <c r="B775" s="54" t="s">
        <v>358</v>
      </c>
      <c r="C775" s="8"/>
      <c r="D775" s="1"/>
      <c r="E775" s="6"/>
      <c r="F775" s="7">
        <f aca="true" t="shared" si="109" ref="F775:G785">F776</f>
        <v>2886.3</v>
      </c>
      <c r="G775" s="7">
        <f t="shared" si="109"/>
        <v>2886.3</v>
      </c>
    </row>
    <row r="776" spans="1:7" ht="12.75">
      <c r="A776" s="39" t="str">
        <f ca="1">IF(ISERROR(MATCH(C776,Код_Раздел,0)),"",INDIRECT(ADDRESS(MATCH(C776,Код_Раздел,0)+1,2,,,"Раздел")))</f>
        <v>Социальная политика</v>
      </c>
      <c r="B776" s="54" t="s">
        <v>358</v>
      </c>
      <c r="C776" s="8" t="s">
        <v>520</v>
      </c>
      <c r="D776" s="1"/>
      <c r="E776" s="6"/>
      <c r="F776" s="7">
        <f t="shared" si="109"/>
        <v>2886.3</v>
      </c>
      <c r="G776" s="7">
        <f t="shared" si="109"/>
        <v>2886.3</v>
      </c>
    </row>
    <row r="777" spans="1:7" ht="12.75">
      <c r="A777" s="10" t="s">
        <v>511</v>
      </c>
      <c r="B777" s="54" t="s">
        <v>358</v>
      </c>
      <c r="C777" s="8" t="s">
        <v>520</v>
      </c>
      <c r="D777" s="8" t="s">
        <v>546</v>
      </c>
      <c r="E777" s="6"/>
      <c r="F777" s="7">
        <f t="shared" si="109"/>
        <v>2886.3</v>
      </c>
      <c r="G777" s="7">
        <f t="shared" si="109"/>
        <v>2886.3</v>
      </c>
    </row>
    <row r="778" spans="1:7" ht="12.75">
      <c r="A778" s="39" t="str">
        <f ca="1">IF(ISERROR(MATCH(E778,Код_КВР,0)),"",INDIRECT(ADDRESS(MATCH(E778,Код_КВР,0)+1,2,,,"КВР")))</f>
        <v>Социальное обеспечение и иные выплаты населению</v>
      </c>
      <c r="B778" s="54" t="s">
        <v>358</v>
      </c>
      <c r="C778" s="8" t="s">
        <v>520</v>
      </c>
      <c r="D778" s="8" t="s">
        <v>546</v>
      </c>
      <c r="E778" s="6">
        <v>300</v>
      </c>
      <c r="F778" s="7">
        <f t="shared" si="109"/>
        <v>2886.3</v>
      </c>
      <c r="G778" s="7">
        <f t="shared" si="109"/>
        <v>2886.3</v>
      </c>
    </row>
    <row r="779" spans="1:7" ht="33">
      <c r="A779" s="39" t="str">
        <f ca="1">IF(ISERROR(MATCH(E779,Код_КВР,0)),"",INDIRECT(ADDRESS(MATCH(E779,Код_КВР,0)+1,2,,,"КВР")))</f>
        <v>Социальные выплаты гражданам, кроме публичных нормативных социальных выплат</v>
      </c>
      <c r="B779" s="54" t="s">
        <v>358</v>
      </c>
      <c r="C779" s="8" t="s">
        <v>520</v>
      </c>
      <c r="D779" s="8" t="s">
        <v>546</v>
      </c>
      <c r="E779" s="6">
        <v>320</v>
      </c>
      <c r="F779" s="7">
        <f t="shared" si="109"/>
        <v>2886.3</v>
      </c>
      <c r="G779" s="7">
        <f t="shared" si="109"/>
        <v>2886.3</v>
      </c>
    </row>
    <row r="780" spans="1:7" ht="12.75">
      <c r="A780" s="39" t="str">
        <f ca="1">IF(ISERROR(MATCH(E780,Код_КВР,0)),"",INDIRECT(ADDRESS(MATCH(E780,Код_КВР,0)+1,2,,,"КВР")))</f>
        <v>Субсидии гражданам на приобретение жилья</v>
      </c>
      <c r="B780" s="54" t="s">
        <v>358</v>
      </c>
      <c r="C780" s="8" t="s">
        <v>520</v>
      </c>
      <c r="D780" s="8" t="s">
        <v>546</v>
      </c>
      <c r="E780" s="6">
        <v>322</v>
      </c>
      <c r="F780" s="7">
        <f>'прил.16'!G297</f>
        <v>2886.3</v>
      </c>
      <c r="G780" s="7">
        <f>'прил.16'!H297</f>
        <v>2886.3</v>
      </c>
    </row>
    <row r="781" spans="1:7" ht="132">
      <c r="A781" s="39" t="str">
        <f ca="1">IF(ISERROR(MATCH(B781,Код_КЦСР,0)),"",INDIRECT(ADDRESS(MATCH(B781,Код_КЦСР,0)+1,2,,,"КЦСР")))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781" s="54" t="s">
        <v>129</v>
      </c>
      <c r="C781" s="8"/>
      <c r="D781" s="1"/>
      <c r="E781" s="6"/>
      <c r="F781" s="7">
        <f t="shared" si="109"/>
        <v>2842.9</v>
      </c>
      <c r="G781" s="7">
        <f t="shared" si="109"/>
        <v>2842.9</v>
      </c>
    </row>
    <row r="782" spans="1:7" ht="12.75">
      <c r="A782" s="39" t="str">
        <f ca="1">IF(ISERROR(MATCH(C782,Код_Раздел,0)),"",INDIRECT(ADDRESS(MATCH(C782,Код_Раздел,0)+1,2,,,"Раздел")))</f>
        <v>Социальная политика</v>
      </c>
      <c r="B782" s="54" t="s">
        <v>129</v>
      </c>
      <c r="C782" s="8" t="s">
        <v>520</v>
      </c>
      <c r="D782" s="1"/>
      <c r="E782" s="6"/>
      <c r="F782" s="7">
        <f t="shared" si="109"/>
        <v>2842.9</v>
      </c>
      <c r="G782" s="7">
        <f t="shared" si="109"/>
        <v>2842.9</v>
      </c>
    </row>
    <row r="783" spans="1:7" ht="12.75">
      <c r="A783" s="10" t="s">
        <v>511</v>
      </c>
      <c r="B783" s="54" t="s">
        <v>129</v>
      </c>
      <c r="C783" s="8" t="s">
        <v>520</v>
      </c>
      <c r="D783" s="8" t="s">
        <v>546</v>
      </c>
      <c r="E783" s="6"/>
      <c r="F783" s="7">
        <f t="shared" si="109"/>
        <v>2842.9</v>
      </c>
      <c r="G783" s="7">
        <f t="shared" si="109"/>
        <v>2842.9</v>
      </c>
    </row>
    <row r="784" spans="1:7" ht="12.75">
      <c r="A784" s="39" t="str">
        <f ca="1">IF(ISERROR(MATCH(E784,Код_КВР,0)),"",INDIRECT(ADDRESS(MATCH(E784,Код_КВР,0)+1,2,,,"КВР")))</f>
        <v>Социальное обеспечение и иные выплаты населению</v>
      </c>
      <c r="B784" s="54" t="s">
        <v>129</v>
      </c>
      <c r="C784" s="8" t="s">
        <v>520</v>
      </c>
      <c r="D784" s="8" t="s">
        <v>546</v>
      </c>
      <c r="E784" s="6">
        <v>300</v>
      </c>
      <c r="F784" s="7">
        <f t="shared" si="109"/>
        <v>2842.9</v>
      </c>
      <c r="G784" s="7">
        <f t="shared" si="109"/>
        <v>2842.9</v>
      </c>
    </row>
    <row r="785" spans="1:7" ht="33">
      <c r="A785" s="39" t="str">
        <f ca="1">IF(ISERROR(MATCH(E785,Код_КВР,0)),"",INDIRECT(ADDRESS(MATCH(E785,Код_КВР,0)+1,2,,,"КВР")))</f>
        <v>Социальные выплаты гражданам, кроме публичных нормативных социальных выплат</v>
      </c>
      <c r="B785" s="54" t="s">
        <v>129</v>
      </c>
      <c r="C785" s="8" t="s">
        <v>520</v>
      </c>
      <c r="D785" s="8" t="s">
        <v>546</v>
      </c>
      <c r="E785" s="6">
        <v>320</v>
      </c>
      <c r="F785" s="7">
        <f t="shared" si="109"/>
        <v>2842.9</v>
      </c>
      <c r="G785" s="7">
        <f t="shared" si="109"/>
        <v>2842.9</v>
      </c>
    </row>
    <row r="786" spans="1:7" ht="12.75">
      <c r="A786" s="39" t="str">
        <f ca="1">IF(ISERROR(MATCH(E786,Код_КВР,0)),"",INDIRECT(ADDRESS(MATCH(E786,Код_КВР,0)+1,2,,,"КВР")))</f>
        <v>Субсидии гражданам на приобретение жилья</v>
      </c>
      <c r="B786" s="54" t="s">
        <v>129</v>
      </c>
      <c r="C786" s="8" t="s">
        <v>520</v>
      </c>
      <c r="D786" s="8" t="s">
        <v>546</v>
      </c>
      <c r="E786" s="6">
        <v>322</v>
      </c>
      <c r="F786" s="7">
        <f>'прил.16'!G301</f>
        <v>2842.9</v>
      </c>
      <c r="G786" s="7">
        <f>'прил.16'!H301</f>
        <v>2842.9</v>
      </c>
    </row>
    <row r="787" spans="1:7" ht="33">
      <c r="A787" s="39" t="str">
        <f ca="1">IF(ISERROR(MATCH(B787,Код_КЦСР,0)),"",INDIRECT(ADDRESS(MATCH(B787,Код_КЦСР,0)+1,2,,,"КЦСР")))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787" s="54" t="s">
        <v>360</v>
      </c>
      <c r="C787" s="8"/>
      <c r="D787" s="1"/>
      <c r="E787" s="6"/>
      <c r="F787" s="7">
        <f aca="true" t="shared" si="110" ref="F787:G792">F788</f>
        <v>12294.9</v>
      </c>
      <c r="G787" s="7">
        <f t="shared" si="110"/>
        <v>15719.3</v>
      </c>
    </row>
    <row r="788" spans="1:7" ht="33">
      <c r="A788" s="39" t="str">
        <f ca="1">IF(ISERROR(MATCH(B788,Код_КЦСР,0)),"",INDIRECT(ADDRESS(MATCH(B788,Код_КЦСР,0)+1,2,,,"КЦСР")))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788" s="54" t="s">
        <v>362</v>
      </c>
      <c r="C788" s="8"/>
      <c r="D788" s="1"/>
      <c r="E788" s="6"/>
      <c r="F788" s="7">
        <f t="shared" si="110"/>
        <v>12294.9</v>
      </c>
      <c r="G788" s="7">
        <f t="shared" si="110"/>
        <v>15719.3</v>
      </c>
    </row>
    <row r="789" spans="1:7" ht="12.75">
      <c r="A789" s="39" t="str">
        <f ca="1">IF(ISERROR(MATCH(C789,Код_Раздел,0)),"",INDIRECT(ADDRESS(MATCH(C789,Код_Раздел,0)+1,2,,,"Раздел")))</f>
        <v>Социальная политика</v>
      </c>
      <c r="B789" s="54" t="s">
        <v>362</v>
      </c>
      <c r="C789" s="8" t="s">
        <v>520</v>
      </c>
      <c r="D789" s="1"/>
      <c r="E789" s="6"/>
      <c r="F789" s="7">
        <f t="shared" si="110"/>
        <v>12294.9</v>
      </c>
      <c r="G789" s="7">
        <f t="shared" si="110"/>
        <v>15719.3</v>
      </c>
    </row>
    <row r="790" spans="1:7" ht="12.75">
      <c r="A790" s="10" t="s">
        <v>511</v>
      </c>
      <c r="B790" s="54" t="s">
        <v>362</v>
      </c>
      <c r="C790" s="8" t="s">
        <v>520</v>
      </c>
      <c r="D790" s="8" t="s">
        <v>546</v>
      </c>
      <c r="E790" s="6"/>
      <c r="F790" s="7">
        <f t="shared" si="110"/>
        <v>12294.9</v>
      </c>
      <c r="G790" s="7">
        <f t="shared" si="110"/>
        <v>15719.3</v>
      </c>
    </row>
    <row r="791" spans="1:7" ht="12.75">
      <c r="A791" s="39" t="str">
        <f ca="1">IF(ISERROR(MATCH(E791,Код_КВР,0)),"",INDIRECT(ADDRESS(MATCH(E791,Код_КВР,0)+1,2,,,"КВР")))</f>
        <v>Социальное обеспечение и иные выплаты населению</v>
      </c>
      <c r="B791" s="54" t="s">
        <v>362</v>
      </c>
      <c r="C791" s="8" t="s">
        <v>520</v>
      </c>
      <c r="D791" s="8" t="s">
        <v>546</v>
      </c>
      <c r="E791" s="6">
        <v>300</v>
      </c>
      <c r="F791" s="7">
        <f t="shared" si="110"/>
        <v>12294.9</v>
      </c>
      <c r="G791" s="7">
        <f t="shared" si="110"/>
        <v>15719.3</v>
      </c>
    </row>
    <row r="792" spans="1:7" ht="33">
      <c r="A792" s="39" t="str">
        <f ca="1">IF(ISERROR(MATCH(E792,Код_КВР,0)),"",INDIRECT(ADDRESS(MATCH(E792,Код_КВР,0)+1,2,,,"КВР")))</f>
        <v>Социальные выплаты гражданам, кроме публичных нормативных социальных выплат</v>
      </c>
      <c r="B792" s="54" t="s">
        <v>362</v>
      </c>
      <c r="C792" s="8" t="s">
        <v>520</v>
      </c>
      <c r="D792" s="8" t="s">
        <v>546</v>
      </c>
      <c r="E792" s="6">
        <v>320</v>
      </c>
      <c r="F792" s="7">
        <f t="shared" si="110"/>
        <v>12294.9</v>
      </c>
      <c r="G792" s="7">
        <f t="shared" si="110"/>
        <v>15719.3</v>
      </c>
    </row>
    <row r="793" spans="1:7" ht="33">
      <c r="A793" s="39" t="str">
        <f ca="1">IF(ISERROR(MATCH(E793,Код_КВР,0)),"",INDIRECT(ADDRESS(MATCH(E793,Код_КВР,0)+1,2,,,"КВР")))</f>
        <v>Пособия, компенсации и иные социальные выплаты гражданам, кроме публичных нормативных обязательств</v>
      </c>
      <c r="B793" s="54" t="s">
        <v>362</v>
      </c>
      <c r="C793" s="8" t="s">
        <v>520</v>
      </c>
      <c r="D793" s="8" t="s">
        <v>546</v>
      </c>
      <c r="E793" s="6">
        <v>321</v>
      </c>
      <c r="F793" s="7">
        <f>'прил.16'!G306</f>
        <v>12294.9</v>
      </c>
      <c r="G793" s="7">
        <f>'прил.16'!H306</f>
        <v>15719.3</v>
      </c>
    </row>
    <row r="794" spans="1:7" ht="49.5">
      <c r="A794" s="39" t="str">
        <f ca="1">IF(ISERROR(MATCH(B794,Код_КЦСР,0)),"",INDIRECT(ADDRESS(MATCH(B794,Код_КЦСР,0)+1,2,,,"КЦСР")))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794" s="54" t="s">
        <v>364</v>
      </c>
      <c r="C794" s="8"/>
      <c r="D794" s="1"/>
      <c r="E794" s="6"/>
      <c r="F794" s="7">
        <f aca="true" t="shared" si="111" ref="F794:G800">F795</f>
        <v>1500</v>
      </c>
      <c r="G794" s="7">
        <f t="shared" si="111"/>
        <v>1500</v>
      </c>
    </row>
    <row r="795" spans="1:7" ht="33">
      <c r="A795" s="39" t="str">
        <f ca="1">IF(ISERROR(MATCH(B795,Код_КЦСР,0)),"",INDIRECT(ADDRESS(MATCH(B795,Код_КЦСР,0)+1,2,,,"КЦСР")))</f>
        <v>Энергосбережение и повышение энергетической эффективности в жилищном фонде</v>
      </c>
      <c r="B795" s="54" t="s">
        <v>366</v>
      </c>
      <c r="C795" s="8"/>
      <c r="D795" s="1"/>
      <c r="E795" s="6"/>
      <c r="F795" s="7">
        <f t="shared" si="111"/>
        <v>1500</v>
      </c>
      <c r="G795" s="7">
        <f t="shared" si="111"/>
        <v>1500</v>
      </c>
    </row>
    <row r="796" spans="1:7" ht="49.5">
      <c r="A796" s="39" t="str">
        <f ca="1">IF(ISERROR(MATCH(B796,Код_КЦСР,0)),"",INDIRECT(ADDRESS(MATCH(B796,Код_КЦСР,0)+1,2,,,"КЦСР")))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796" s="54" t="s">
        <v>368</v>
      </c>
      <c r="C796" s="8"/>
      <c r="D796" s="1"/>
      <c r="E796" s="6"/>
      <c r="F796" s="7">
        <f t="shared" si="111"/>
        <v>1500</v>
      </c>
      <c r="G796" s="7">
        <f t="shared" si="111"/>
        <v>1500</v>
      </c>
    </row>
    <row r="797" spans="1:7" ht="12.75">
      <c r="A797" s="39" t="str">
        <f ca="1">IF(ISERROR(MATCH(C797,Код_Раздел,0)),"",INDIRECT(ADDRESS(MATCH(C797,Код_Раздел,0)+1,2,,,"Раздел")))</f>
        <v>Жилищно-коммунальное хозяйство</v>
      </c>
      <c r="B797" s="54" t="s">
        <v>368</v>
      </c>
      <c r="C797" s="8" t="s">
        <v>552</v>
      </c>
      <c r="D797" s="1"/>
      <c r="E797" s="6"/>
      <c r="F797" s="7">
        <f t="shared" si="111"/>
        <v>1500</v>
      </c>
      <c r="G797" s="7">
        <f t="shared" si="111"/>
        <v>1500</v>
      </c>
    </row>
    <row r="798" spans="1:7" ht="12.75">
      <c r="A798" s="10" t="s">
        <v>557</v>
      </c>
      <c r="B798" s="54" t="s">
        <v>368</v>
      </c>
      <c r="C798" s="8" t="s">
        <v>552</v>
      </c>
      <c r="D798" s="8" t="s">
        <v>544</v>
      </c>
      <c r="E798" s="6"/>
      <c r="F798" s="7">
        <f t="shared" si="111"/>
        <v>1500</v>
      </c>
      <c r="G798" s="7">
        <f t="shared" si="111"/>
        <v>1500</v>
      </c>
    </row>
    <row r="799" spans="1:7" ht="12.75">
      <c r="A799" s="39" t="str">
        <f ca="1">IF(ISERROR(MATCH(E799,Код_КВР,0)),"",INDIRECT(ADDRESS(MATCH(E799,Код_КВР,0)+1,2,,,"КВР")))</f>
        <v>Закупка товаров, работ и услуг для муниципальных нужд</v>
      </c>
      <c r="B799" s="54" t="s">
        <v>368</v>
      </c>
      <c r="C799" s="8" t="s">
        <v>552</v>
      </c>
      <c r="D799" s="8" t="s">
        <v>544</v>
      </c>
      <c r="E799" s="6">
        <v>200</v>
      </c>
      <c r="F799" s="7">
        <f t="shared" si="111"/>
        <v>1500</v>
      </c>
      <c r="G799" s="7">
        <f t="shared" si="111"/>
        <v>1500</v>
      </c>
    </row>
    <row r="800" spans="1:7" ht="33">
      <c r="A800" s="39" t="str">
        <f ca="1">IF(ISERROR(MATCH(E800,Код_КВР,0)),"",INDIRECT(ADDRESS(MATCH(E800,Код_КВР,0)+1,2,,,"КВР")))</f>
        <v>Иные закупки товаров, работ и услуг для обеспечения муниципальных нужд</v>
      </c>
      <c r="B800" s="54" t="s">
        <v>368</v>
      </c>
      <c r="C800" s="8" t="s">
        <v>552</v>
      </c>
      <c r="D800" s="8" t="s">
        <v>544</v>
      </c>
      <c r="E800" s="6">
        <v>240</v>
      </c>
      <c r="F800" s="7">
        <f t="shared" si="111"/>
        <v>1500</v>
      </c>
      <c r="G800" s="7">
        <f t="shared" si="111"/>
        <v>1500</v>
      </c>
    </row>
    <row r="801" spans="1:7" ht="33">
      <c r="A801" s="39" t="str">
        <f ca="1">IF(ISERROR(MATCH(E801,Код_КВР,0)),"",INDIRECT(ADDRESS(MATCH(E801,Код_КВР,0)+1,2,,,"КВР")))</f>
        <v xml:space="preserve">Прочая закупка товаров, работ и услуг для обеспечения муниципальных нужд         </v>
      </c>
      <c r="B801" s="54" t="s">
        <v>368</v>
      </c>
      <c r="C801" s="8" t="s">
        <v>552</v>
      </c>
      <c r="D801" s="8" t="s">
        <v>544</v>
      </c>
      <c r="E801" s="6">
        <v>244</v>
      </c>
      <c r="F801" s="7">
        <f>'прил.16'!G406</f>
        <v>1500</v>
      </c>
      <c r="G801" s="7">
        <f>'прил.16'!H406</f>
        <v>1500</v>
      </c>
    </row>
    <row r="802" spans="1:7" ht="33">
      <c r="A802" s="39" t="str">
        <f ca="1">IF(ISERROR(MATCH(B802,Код_КЦСР,0)),"",INDIRECT(ADDRESS(MATCH(B802,Код_КЦСР,0)+1,2,,,"КЦСР")))</f>
        <v>Муниципальная программа «Развитие городского общественного транспорта» на 2014-2016 годы</v>
      </c>
      <c r="B802" s="54" t="s">
        <v>370</v>
      </c>
      <c r="C802" s="8"/>
      <c r="D802" s="1"/>
      <c r="E802" s="6"/>
      <c r="F802" s="7">
        <f aca="true" t="shared" si="112" ref="F802:G807">F803</f>
        <v>18724.9</v>
      </c>
      <c r="G802" s="7">
        <f t="shared" si="112"/>
        <v>16971.8</v>
      </c>
    </row>
    <row r="803" spans="1:7" ht="12.75">
      <c r="A803" s="39" t="str">
        <f ca="1">IF(ISERROR(MATCH(B803,Код_КЦСР,0)),"",INDIRECT(ADDRESS(MATCH(B803,Код_КЦСР,0)+1,2,,,"КЦСР")))</f>
        <v>Приобретение автобусов в муниципальную собственность</v>
      </c>
      <c r="B803" s="54" t="s">
        <v>372</v>
      </c>
      <c r="C803" s="8"/>
      <c r="D803" s="1"/>
      <c r="E803" s="6"/>
      <c r="F803" s="7">
        <f t="shared" si="112"/>
        <v>18724.9</v>
      </c>
      <c r="G803" s="7">
        <f t="shared" si="112"/>
        <v>16971.8</v>
      </c>
    </row>
    <row r="804" spans="1:7" ht="12.75">
      <c r="A804" s="39" t="str">
        <f ca="1">IF(ISERROR(MATCH(C804,Код_Раздел,0)),"",INDIRECT(ADDRESS(MATCH(C804,Код_Раздел,0)+1,2,,,"Раздел")))</f>
        <v>Национальная экономика</v>
      </c>
      <c r="B804" s="54" t="s">
        <v>372</v>
      </c>
      <c r="C804" s="8" t="s">
        <v>547</v>
      </c>
      <c r="D804" s="1"/>
      <c r="E804" s="6"/>
      <c r="F804" s="7">
        <f t="shared" si="112"/>
        <v>18724.9</v>
      </c>
      <c r="G804" s="7">
        <f t="shared" si="112"/>
        <v>16971.8</v>
      </c>
    </row>
    <row r="805" spans="1:7" ht="12.75">
      <c r="A805" s="12" t="s">
        <v>69</v>
      </c>
      <c r="B805" s="54" t="s">
        <v>372</v>
      </c>
      <c r="C805" s="8" t="s">
        <v>547</v>
      </c>
      <c r="D805" s="8" t="s">
        <v>553</v>
      </c>
      <c r="E805" s="6"/>
      <c r="F805" s="7">
        <f t="shared" si="112"/>
        <v>18724.9</v>
      </c>
      <c r="G805" s="7">
        <f t="shared" si="112"/>
        <v>16971.8</v>
      </c>
    </row>
    <row r="806" spans="1:7" ht="12.75">
      <c r="A806" s="39" t="str">
        <f ca="1">IF(ISERROR(MATCH(E806,Код_КВР,0)),"",INDIRECT(ADDRESS(MATCH(E806,Код_КВР,0)+1,2,,,"КВР")))</f>
        <v>Закупка товаров, работ и услуг для муниципальных нужд</v>
      </c>
      <c r="B806" s="54" t="s">
        <v>372</v>
      </c>
      <c r="C806" s="8" t="s">
        <v>547</v>
      </c>
      <c r="D806" s="8" t="s">
        <v>553</v>
      </c>
      <c r="E806" s="6">
        <v>200</v>
      </c>
      <c r="F806" s="7">
        <f t="shared" si="112"/>
        <v>18724.9</v>
      </c>
      <c r="G806" s="7">
        <f t="shared" si="112"/>
        <v>16971.8</v>
      </c>
    </row>
    <row r="807" spans="1:7" ht="33">
      <c r="A807" s="39" t="str">
        <f ca="1">IF(ISERROR(MATCH(E807,Код_КВР,0)),"",INDIRECT(ADDRESS(MATCH(E807,Код_КВР,0)+1,2,,,"КВР")))</f>
        <v>Иные закупки товаров, работ и услуг для обеспечения муниципальных нужд</v>
      </c>
      <c r="B807" s="54" t="s">
        <v>372</v>
      </c>
      <c r="C807" s="8" t="s">
        <v>547</v>
      </c>
      <c r="D807" s="8" t="s">
        <v>553</v>
      </c>
      <c r="E807" s="6">
        <v>240</v>
      </c>
      <c r="F807" s="7">
        <f t="shared" si="112"/>
        <v>18724.9</v>
      </c>
      <c r="G807" s="7">
        <f t="shared" si="112"/>
        <v>16971.8</v>
      </c>
    </row>
    <row r="808" spans="1:7" ht="33">
      <c r="A808" s="39" t="str">
        <f ca="1">IF(ISERROR(MATCH(E808,Код_КВР,0)),"",INDIRECT(ADDRESS(MATCH(E808,Код_КВР,0)+1,2,,,"КВР")))</f>
        <v xml:space="preserve">Прочая закупка товаров, работ и услуг для обеспечения муниципальных нужд         </v>
      </c>
      <c r="B808" s="54" t="s">
        <v>372</v>
      </c>
      <c r="C808" s="8" t="s">
        <v>547</v>
      </c>
      <c r="D808" s="8" t="s">
        <v>553</v>
      </c>
      <c r="E808" s="6">
        <v>244</v>
      </c>
      <c r="F808" s="7">
        <f>'прил.16'!G1197</f>
        <v>18724.9</v>
      </c>
      <c r="G808" s="7">
        <f>'прил.16'!H1197</f>
        <v>16971.8</v>
      </c>
    </row>
    <row r="809" spans="1:7" ht="33">
      <c r="A809" s="39" t="str">
        <f ca="1">IF(ISERROR(MATCH(B809,Код_КЦСР,0)),"",INDIRECT(ADDRESS(MATCH(B809,Код_КЦСР,0)+1,2,,,"КЦСР")))</f>
        <v>Муниципальная программа «Реализация градостроительной политики города Череповца на 2014-2022 годы»</v>
      </c>
      <c r="B809" s="54" t="s">
        <v>374</v>
      </c>
      <c r="C809" s="8"/>
      <c r="D809" s="1"/>
      <c r="E809" s="6"/>
      <c r="F809" s="7">
        <f>F810+F816</f>
        <v>8645.8</v>
      </c>
      <c r="G809" s="7">
        <f>G810+G816</f>
        <v>3957.8</v>
      </c>
    </row>
    <row r="810" spans="1:7" ht="33">
      <c r="A810" s="39" t="str">
        <f ca="1">IF(ISERROR(MATCH(B810,Код_КЦСР,0)),"",INDIRECT(ADDRESS(MATCH(B810,Код_КЦСР,0)+1,2,,,"КЦСР")))</f>
        <v>Обеспечение подготовки градостроительной документации и нормативно-правовых актов</v>
      </c>
      <c r="B810" s="54" t="s">
        <v>376</v>
      </c>
      <c r="C810" s="8"/>
      <c r="D810" s="1"/>
      <c r="E810" s="6"/>
      <c r="F810" s="7">
        <f aca="true" t="shared" si="113" ref="F810:G814">F811</f>
        <v>8645.8</v>
      </c>
      <c r="G810" s="7">
        <f t="shared" si="113"/>
        <v>3313</v>
      </c>
    </row>
    <row r="811" spans="1:7" ht="12.75">
      <c r="A811" s="39" t="str">
        <f ca="1">IF(ISERROR(MATCH(C811,Код_Раздел,0)),"",INDIRECT(ADDRESS(MATCH(C811,Код_Раздел,0)+1,2,,,"Раздел")))</f>
        <v>Национальная экономика</v>
      </c>
      <c r="B811" s="54" t="s">
        <v>376</v>
      </c>
      <c r="C811" s="8" t="s">
        <v>547</v>
      </c>
      <c r="D811" s="1"/>
      <c r="E811" s="6"/>
      <c r="F811" s="7">
        <f t="shared" si="113"/>
        <v>8645.8</v>
      </c>
      <c r="G811" s="7">
        <f t="shared" si="113"/>
        <v>3313</v>
      </c>
    </row>
    <row r="812" spans="1:7" ht="12.75">
      <c r="A812" s="10" t="s">
        <v>568</v>
      </c>
      <c r="B812" s="54" t="s">
        <v>376</v>
      </c>
      <c r="C812" s="8" t="s">
        <v>547</v>
      </c>
      <c r="D812" s="8" t="s">
        <v>528</v>
      </c>
      <c r="E812" s="6"/>
      <c r="F812" s="7">
        <f t="shared" si="113"/>
        <v>8645.8</v>
      </c>
      <c r="G812" s="7">
        <f t="shared" si="113"/>
        <v>3313</v>
      </c>
    </row>
    <row r="813" spans="1:7" ht="12.75">
      <c r="A813" s="39" t="str">
        <f ca="1">IF(ISERROR(MATCH(E813,Код_КВР,0)),"",INDIRECT(ADDRESS(MATCH(E813,Код_КВР,0)+1,2,,,"КВР")))</f>
        <v>Закупка товаров, работ и услуг для муниципальных нужд</v>
      </c>
      <c r="B813" s="54" t="s">
        <v>376</v>
      </c>
      <c r="C813" s="8" t="s">
        <v>547</v>
      </c>
      <c r="D813" s="8" t="s">
        <v>528</v>
      </c>
      <c r="E813" s="6">
        <v>200</v>
      </c>
      <c r="F813" s="7">
        <f t="shared" si="113"/>
        <v>8645.8</v>
      </c>
      <c r="G813" s="7">
        <f t="shared" si="113"/>
        <v>3313</v>
      </c>
    </row>
    <row r="814" spans="1:7" ht="33">
      <c r="A814" s="39" t="str">
        <f ca="1">IF(ISERROR(MATCH(E814,Код_КВР,0)),"",INDIRECT(ADDRESS(MATCH(E814,Код_КВР,0)+1,2,,,"КВР")))</f>
        <v>Иные закупки товаров, работ и услуг для обеспечения муниципальных нужд</v>
      </c>
      <c r="B814" s="54" t="s">
        <v>376</v>
      </c>
      <c r="C814" s="8" t="s">
        <v>547</v>
      </c>
      <c r="D814" s="8" t="s">
        <v>528</v>
      </c>
      <c r="E814" s="6">
        <v>240</v>
      </c>
      <c r="F814" s="7">
        <f t="shared" si="113"/>
        <v>8645.8</v>
      </c>
      <c r="G814" s="7">
        <f t="shared" si="113"/>
        <v>3313</v>
      </c>
    </row>
    <row r="815" spans="1:7" ht="33">
      <c r="A815" s="39" t="str">
        <f ca="1">IF(ISERROR(MATCH(E815,Код_КВР,0)),"",INDIRECT(ADDRESS(MATCH(E815,Код_КВР,0)+1,2,,,"КВР")))</f>
        <v xml:space="preserve">Прочая закупка товаров, работ и услуг для обеспечения муниципальных нужд         </v>
      </c>
      <c r="B815" s="54" t="s">
        <v>376</v>
      </c>
      <c r="C815" s="8" t="s">
        <v>547</v>
      </c>
      <c r="D815" s="8" t="s">
        <v>528</v>
      </c>
      <c r="E815" s="6">
        <v>244</v>
      </c>
      <c r="F815" s="7">
        <f>'прил.16'!G475</f>
        <v>8645.8</v>
      </c>
      <c r="G815" s="7">
        <f>'прил.16'!H475</f>
        <v>3313</v>
      </c>
    </row>
    <row r="816" spans="1:7" ht="33">
      <c r="A816" s="39" t="str">
        <f ca="1">IF(ISERROR(MATCH(B816,Код_КЦСР,0)),"",INDIRECT(ADDRESS(MATCH(B816,Код_КЦСР,0)+1,2,,,"КЦСР")))</f>
        <v>Создание условий для формирования комфортной городской среды</v>
      </c>
      <c r="B816" s="54" t="s">
        <v>378</v>
      </c>
      <c r="C816" s="8"/>
      <c r="D816" s="1"/>
      <c r="E816" s="6"/>
      <c r="F816" s="7">
        <f aca="true" t="shared" si="114" ref="F816:G820">F817</f>
        <v>0</v>
      </c>
      <c r="G816" s="7">
        <f t="shared" si="114"/>
        <v>644.8</v>
      </c>
    </row>
    <row r="817" spans="1:7" ht="12.75">
      <c r="A817" s="39" t="str">
        <f ca="1">IF(ISERROR(MATCH(C817,Код_Раздел,0)),"",INDIRECT(ADDRESS(MATCH(C817,Код_Раздел,0)+1,2,,,"Раздел")))</f>
        <v>Национальная экономика</v>
      </c>
      <c r="B817" s="54" t="s">
        <v>378</v>
      </c>
      <c r="C817" s="8" t="s">
        <v>547</v>
      </c>
      <c r="D817" s="1"/>
      <c r="E817" s="6"/>
      <c r="F817" s="7">
        <f t="shared" si="114"/>
        <v>0</v>
      </c>
      <c r="G817" s="7">
        <f t="shared" si="114"/>
        <v>644.8</v>
      </c>
    </row>
    <row r="818" spans="1:7" ht="12.75">
      <c r="A818" s="10" t="s">
        <v>568</v>
      </c>
      <c r="B818" s="54" t="s">
        <v>378</v>
      </c>
      <c r="C818" s="8" t="s">
        <v>547</v>
      </c>
      <c r="D818" s="8" t="s">
        <v>528</v>
      </c>
      <c r="E818" s="6"/>
      <c r="F818" s="7">
        <f t="shared" si="114"/>
        <v>0</v>
      </c>
      <c r="G818" s="7">
        <f t="shared" si="114"/>
        <v>644.8</v>
      </c>
    </row>
    <row r="819" spans="1:7" ht="12.75">
      <c r="A819" s="39" t="str">
        <f ca="1">IF(ISERROR(MATCH(E819,Код_КВР,0)),"",INDIRECT(ADDRESS(MATCH(E819,Код_КВР,0)+1,2,,,"КВР")))</f>
        <v>Закупка товаров, работ и услуг для муниципальных нужд</v>
      </c>
      <c r="B819" s="54" t="s">
        <v>378</v>
      </c>
      <c r="C819" s="8" t="s">
        <v>547</v>
      </c>
      <c r="D819" s="8" t="s">
        <v>528</v>
      </c>
      <c r="E819" s="6">
        <v>200</v>
      </c>
      <c r="F819" s="7">
        <f t="shared" si="114"/>
        <v>0</v>
      </c>
      <c r="G819" s="7">
        <f t="shared" si="114"/>
        <v>644.8</v>
      </c>
    </row>
    <row r="820" spans="1:7" ht="33">
      <c r="A820" s="39" t="str">
        <f ca="1">IF(ISERROR(MATCH(E820,Код_КВР,0)),"",INDIRECT(ADDRESS(MATCH(E820,Код_КВР,0)+1,2,,,"КВР")))</f>
        <v>Иные закупки товаров, работ и услуг для обеспечения муниципальных нужд</v>
      </c>
      <c r="B820" s="54" t="s">
        <v>378</v>
      </c>
      <c r="C820" s="8" t="s">
        <v>547</v>
      </c>
      <c r="D820" s="8" t="s">
        <v>528</v>
      </c>
      <c r="E820" s="6">
        <v>240</v>
      </c>
      <c r="F820" s="7">
        <f t="shared" si="114"/>
        <v>0</v>
      </c>
      <c r="G820" s="7">
        <f t="shared" si="114"/>
        <v>644.8</v>
      </c>
    </row>
    <row r="821" spans="1:7" ht="33">
      <c r="A821" s="39" t="str">
        <f ca="1">IF(ISERROR(MATCH(E821,Код_КВР,0)),"",INDIRECT(ADDRESS(MATCH(E821,Код_КВР,0)+1,2,,,"КВР")))</f>
        <v xml:space="preserve">Прочая закупка товаров, работ и услуг для обеспечения муниципальных нужд         </v>
      </c>
      <c r="B821" s="54" t="s">
        <v>378</v>
      </c>
      <c r="C821" s="8" t="s">
        <v>547</v>
      </c>
      <c r="D821" s="8" t="s">
        <v>528</v>
      </c>
      <c r="E821" s="6">
        <v>244</v>
      </c>
      <c r="F821" s="7">
        <f>'прил.16'!G479</f>
        <v>0</v>
      </c>
      <c r="G821" s="7">
        <f>'прил.16'!H479</f>
        <v>644.8</v>
      </c>
    </row>
    <row r="822" spans="1:7" ht="33">
      <c r="A822" s="39" t="str">
        <f ca="1">IF(ISERROR(MATCH(B822,Код_КЦСР,0)),"",INDIRECT(ADDRESS(MATCH(B822,Код_КЦСР,0)+1,2,,,"КЦСР")))</f>
        <v>Муниципальная программа «Развитие жилищно-коммунального хозяйства города Череповца» на 2014-2018 годы</v>
      </c>
      <c r="B822" s="54" t="s">
        <v>379</v>
      </c>
      <c r="C822" s="8"/>
      <c r="D822" s="1"/>
      <c r="E822" s="6"/>
      <c r="F822" s="7">
        <f>F823+F867</f>
        <v>581160.4</v>
      </c>
      <c r="G822" s="7">
        <f>G823+G867</f>
        <v>576618.5</v>
      </c>
    </row>
    <row r="823" spans="1:7" ht="12.75">
      <c r="A823" s="39" t="str">
        <f ca="1">IF(ISERROR(MATCH(B823,Код_КЦСР,0)),"",INDIRECT(ADDRESS(MATCH(B823,Код_КЦСР,0)+1,2,,,"КЦСР")))</f>
        <v>Развитие благоустройства города</v>
      </c>
      <c r="B823" s="54" t="s">
        <v>380</v>
      </c>
      <c r="C823" s="8"/>
      <c r="D823" s="1"/>
      <c r="E823" s="6"/>
      <c r="F823" s="7">
        <f>F824+F832+F844+F855+F861</f>
        <v>573479.6</v>
      </c>
      <c r="G823" s="7">
        <f>G824+G832+G844+G855+G861</f>
        <v>568937.7</v>
      </c>
    </row>
    <row r="824" spans="1:7" ht="33">
      <c r="A824" s="39" t="str">
        <f ca="1">IF(ISERROR(MATCH(B824,Код_КЦСР,0)),"",INDIRECT(ADDRESS(MATCH(B824,Код_КЦСР,0)+1,2,,,"КЦСР")))</f>
        <v>Мероприятия по благоустройству и повышению внешней привлекательности города</v>
      </c>
      <c r="B824" s="54" t="s">
        <v>382</v>
      </c>
      <c r="C824" s="8"/>
      <c r="D824" s="1"/>
      <c r="E824" s="6"/>
      <c r="F824" s="7">
        <f>F825</f>
        <v>132606.9</v>
      </c>
      <c r="G824" s="7">
        <f>G825</f>
        <v>134180.5</v>
      </c>
    </row>
    <row r="825" spans="1:7" ht="12.75">
      <c r="A825" s="39" t="str">
        <f ca="1">IF(ISERROR(MATCH(C825,Код_Раздел,0)),"",INDIRECT(ADDRESS(MATCH(C825,Код_Раздел,0)+1,2,,,"Раздел")))</f>
        <v>Жилищно-коммунальное хозяйство</v>
      </c>
      <c r="B825" s="54" t="s">
        <v>382</v>
      </c>
      <c r="C825" s="8" t="s">
        <v>552</v>
      </c>
      <c r="D825" s="1"/>
      <c r="E825" s="6"/>
      <c r="F825" s="7">
        <f>F826</f>
        <v>132606.9</v>
      </c>
      <c r="G825" s="7">
        <f>G826</f>
        <v>134180.5</v>
      </c>
    </row>
    <row r="826" spans="1:7" ht="12.75">
      <c r="A826" s="13" t="s">
        <v>581</v>
      </c>
      <c r="B826" s="54" t="s">
        <v>382</v>
      </c>
      <c r="C826" s="8" t="s">
        <v>552</v>
      </c>
      <c r="D826" s="8" t="s">
        <v>546</v>
      </c>
      <c r="E826" s="6"/>
      <c r="F826" s="7">
        <f>F827+F830</f>
        <v>132606.9</v>
      </c>
      <c r="G826" s="7">
        <f>G827+G830</f>
        <v>134180.5</v>
      </c>
    </row>
    <row r="827" spans="1:7" ht="12.75">
      <c r="A827" s="39" t="str">
        <f ca="1">IF(ISERROR(MATCH(E827,Код_КВР,0)),"",INDIRECT(ADDRESS(MATCH(E827,Код_КВР,0)+1,2,,,"КВР")))</f>
        <v>Закупка товаров, работ и услуг для муниципальных нужд</v>
      </c>
      <c r="B827" s="54" t="s">
        <v>382</v>
      </c>
      <c r="C827" s="8" t="s">
        <v>552</v>
      </c>
      <c r="D827" s="8" t="s">
        <v>546</v>
      </c>
      <c r="E827" s="6">
        <v>200</v>
      </c>
      <c r="F827" s="7">
        <f>F828</f>
        <v>100425.4</v>
      </c>
      <c r="G827" s="7">
        <f>G828</f>
        <v>101999</v>
      </c>
    </row>
    <row r="828" spans="1:7" ht="33">
      <c r="A828" s="39" t="str">
        <f ca="1">IF(ISERROR(MATCH(E828,Код_КВР,0)),"",INDIRECT(ADDRESS(MATCH(E828,Код_КВР,0)+1,2,,,"КВР")))</f>
        <v>Иные закупки товаров, работ и услуг для обеспечения муниципальных нужд</v>
      </c>
      <c r="B828" s="54" t="s">
        <v>382</v>
      </c>
      <c r="C828" s="8" t="s">
        <v>552</v>
      </c>
      <c r="D828" s="8" t="s">
        <v>546</v>
      </c>
      <c r="E828" s="6">
        <v>240</v>
      </c>
      <c r="F828" s="7">
        <f>F829</f>
        <v>100425.4</v>
      </c>
      <c r="G828" s="7">
        <f>G829</f>
        <v>101999</v>
      </c>
    </row>
    <row r="829" spans="1:7" ht="33">
      <c r="A829" s="39" t="str">
        <f ca="1">IF(ISERROR(MATCH(E829,Код_КВР,0)),"",INDIRECT(ADDRESS(MATCH(E829,Код_КВР,0)+1,2,,,"КВР")))</f>
        <v xml:space="preserve">Прочая закупка товаров, работ и услуг для обеспечения муниципальных нужд         </v>
      </c>
      <c r="B829" s="54" t="s">
        <v>382</v>
      </c>
      <c r="C829" s="8" t="s">
        <v>552</v>
      </c>
      <c r="D829" s="8" t="s">
        <v>546</v>
      </c>
      <c r="E829" s="6">
        <v>244</v>
      </c>
      <c r="F829" s="7">
        <f>'прил.16'!G423</f>
        <v>100425.4</v>
      </c>
      <c r="G829" s="7">
        <f>'прил.16'!H423</f>
        <v>101999</v>
      </c>
    </row>
    <row r="830" spans="1:7" ht="12.75">
      <c r="A830" s="39" t="str">
        <f ca="1">IF(ISERROR(MATCH(E830,Код_КВР,0)),"",INDIRECT(ADDRESS(MATCH(E830,Код_КВР,0)+1,2,,,"КВР")))</f>
        <v>Иные бюджетные ассигнования</v>
      </c>
      <c r="B830" s="54" t="s">
        <v>382</v>
      </c>
      <c r="C830" s="8" t="s">
        <v>552</v>
      </c>
      <c r="D830" s="8" t="s">
        <v>546</v>
      </c>
      <c r="E830" s="6">
        <v>800</v>
      </c>
      <c r="F830" s="7">
        <f>F831</f>
        <v>32181.5</v>
      </c>
      <c r="G830" s="7">
        <f>G831</f>
        <v>32181.5</v>
      </c>
    </row>
    <row r="831" spans="1:7" ht="49.5">
      <c r="A831" s="39" t="str">
        <f ca="1">IF(ISERROR(MATCH(E831,Код_КВР,0)),"",INDIRECT(ADDRESS(MATCH(E831,Код_КВР,0)+1,2,,,"КВР")))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31" s="54" t="s">
        <v>382</v>
      </c>
      <c r="C831" s="8" t="s">
        <v>552</v>
      </c>
      <c r="D831" s="8" t="s">
        <v>546</v>
      </c>
      <c r="E831" s="6">
        <v>810</v>
      </c>
      <c r="F831" s="7">
        <f>'прил.16'!G425</f>
        <v>32181.5</v>
      </c>
      <c r="G831" s="7">
        <f>'прил.16'!H425</f>
        <v>32181.5</v>
      </c>
    </row>
    <row r="832" spans="1:7" ht="33">
      <c r="A832" s="39" t="str">
        <f ca="1">IF(ISERROR(MATCH(B832,Код_КЦСР,0)),"",INDIRECT(ADDRESS(MATCH(B832,Код_КЦСР,0)+1,2,,,"КЦСР")))</f>
        <v>Мероприятия по содержанию и ремонту улично-дорожной  сети города</v>
      </c>
      <c r="B832" s="54" t="s">
        <v>384</v>
      </c>
      <c r="C832" s="8"/>
      <c r="D832" s="1"/>
      <c r="E832" s="6"/>
      <c r="F832" s="7">
        <f>F833</f>
        <v>353512.3</v>
      </c>
      <c r="G832" s="7">
        <f>G833</f>
        <v>354530.7</v>
      </c>
    </row>
    <row r="833" spans="1:7" ht="12.75">
      <c r="A833" s="39" t="str">
        <f ca="1">IF(ISERROR(MATCH(C833,Код_Раздел,0)),"",INDIRECT(ADDRESS(MATCH(C833,Код_Раздел,0)+1,2,,,"Раздел")))</f>
        <v>Национальная экономика</v>
      </c>
      <c r="B833" s="54" t="s">
        <v>384</v>
      </c>
      <c r="C833" s="8" t="s">
        <v>547</v>
      </c>
      <c r="D833" s="1"/>
      <c r="E833" s="6"/>
      <c r="F833" s="7">
        <f>F834</f>
        <v>353512.3</v>
      </c>
      <c r="G833" s="7">
        <f>G834</f>
        <v>354530.7</v>
      </c>
    </row>
    <row r="834" spans="1:7" ht="12.75">
      <c r="A834" s="12" t="s">
        <v>512</v>
      </c>
      <c r="B834" s="54" t="s">
        <v>384</v>
      </c>
      <c r="C834" s="8" t="s">
        <v>547</v>
      </c>
      <c r="D834" s="8" t="s">
        <v>550</v>
      </c>
      <c r="E834" s="6"/>
      <c r="F834" s="7">
        <f>F835+F837+F841</f>
        <v>353512.3</v>
      </c>
      <c r="G834" s="7">
        <f>G835+G837+G841</f>
        <v>354530.7</v>
      </c>
    </row>
    <row r="835" spans="1:7" ht="33">
      <c r="A835" s="39" t="str">
        <f aca="true" t="shared" si="115" ref="A835:A843">IF(ISERROR(MATCH(E835,Код_КВР,0)),"",INDIRECT(ADDRESS(MATCH(E835,Код_КВР,0)+1,2,,,"КВР")))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35" s="54" t="s">
        <v>384</v>
      </c>
      <c r="C835" s="8" t="s">
        <v>547</v>
      </c>
      <c r="D835" s="8" t="s">
        <v>550</v>
      </c>
      <c r="E835" s="6">
        <v>100</v>
      </c>
      <c r="F835" s="7">
        <f>F836</f>
        <v>10425.9</v>
      </c>
      <c r="G835" s="7">
        <f>G836</f>
        <v>10425.9</v>
      </c>
    </row>
    <row r="836" spans="1:7" ht="12.75">
      <c r="A836" s="39" t="str">
        <f ca="1" t="shared" si="115"/>
        <v>Расходы на выплаты персоналу казенных учреждений</v>
      </c>
      <c r="B836" s="54" t="s">
        <v>384</v>
      </c>
      <c r="C836" s="8" t="s">
        <v>547</v>
      </c>
      <c r="D836" s="8" t="s">
        <v>550</v>
      </c>
      <c r="E836" s="6">
        <v>110</v>
      </c>
      <c r="F836" s="7">
        <f>'прил.16'!G365</f>
        <v>10425.9</v>
      </c>
      <c r="G836" s="7">
        <f>'прил.16'!H365</f>
        <v>10425.9</v>
      </c>
    </row>
    <row r="837" spans="1:7" ht="12.75">
      <c r="A837" s="39" t="str">
        <f ca="1" t="shared" si="115"/>
        <v>Закупка товаров, работ и услуг для муниципальных нужд</v>
      </c>
      <c r="B837" s="54" t="s">
        <v>384</v>
      </c>
      <c r="C837" s="8" t="s">
        <v>547</v>
      </c>
      <c r="D837" s="8" t="s">
        <v>550</v>
      </c>
      <c r="E837" s="6">
        <v>200</v>
      </c>
      <c r="F837" s="7">
        <f>F838</f>
        <v>343084.8</v>
      </c>
      <c r="G837" s="7">
        <f>G838</f>
        <v>344103.2</v>
      </c>
    </row>
    <row r="838" spans="1:7" ht="33">
      <c r="A838" s="39" t="str">
        <f ca="1" t="shared" si="115"/>
        <v>Иные закупки товаров, работ и услуг для обеспечения муниципальных нужд</v>
      </c>
      <c r="B838" s="54" t="s">
        <v>384</v>
      </c>
      <c r="C838" s="8" t="s">
        <v>547</v>
      </c>
      <c r="D838" s="8" t="s">
        <v>550</v>
      </c>
      <c r="E838" s="6">
        <v>240</v>
      </c>
      <c r="F838" s="7">
        <f>SUM(F839:F840)</f>
        <v>343084.8</v>
      </c>
      <c r="G838" s="7">
        <f>SUM(G839:G840)</f>
        <v>344103.2</v>
      </c>
    </row>
    <row r="839" spans="1:7" ht="33">
      <c r="A839" s="39" t="str">
        <f ca="1" t="shared" si="115"/>
        <v>Закупка товаров, работ, услуг в сфере информационно-коммуникационных технологий</v>
      </c>
      <c r="B839" s="54" t="s">
        <v>384</v>
      </c>
      <c r="C839" s="8" t="s">
        <v>547</v>
      </c>
      <c r="D839" s="8" t="s">
        <v>550</v>
      </c>
      <c r="E839" s="6">
        <v>242</v>
      </c>
      <c r="F839" s="7">
        <f>'прил.16'!G368</f>
        <v>630.7</v>
      </c>
      <c r="G839" s="7">
        <f>'прил.16'!H368</f>
        <v>630.7</v>
      </c>
    </row>
    <row r="840" spans="1:7" ht="33">
      <c r="A840" s="39" t="str">
        <f ca="1" t="shared" si="115"/>
        <v xml:space="preserve">Прочая закупка товаров, работ и услуг для обеспечения муниципальных нужд         </v>
      </c>
      <c r="B840" s="54" t="s">
        <v>384</v>
      </c>
      <c r="C840" s="8" t="s">
        <v>547</v>
      </c>
      <c r="D840" s="8" t="s">
        <v>550</v>
      </c>
      <c r="E840" s="6">
        <v>244</v>
      </c>
      <c r="F840" s="7">
        <f>'прил.16'!G369</f>
        <v>342454.1</v>
      </c>
      <c r="G840" s="7">
        <f>'прил.16'!H369</f>
        <v>343472.5</v>
      </c>
    </row>
    <row r="841" spans="1:7" ht="12.75">
      <c r="A841" s="39" t="str">
        <f ca="1" t="shared" si="115"/>
        <v>Иные бюджетные ассигнования</v>
      </c>
      <c r="B841" s="54" t="s">
        <v>384</v>
      </c>
      <c r="C841" s="8" t="s">
        <v>547</v>
      </c>
      <c r="D841" s="8" t="s">
        <v>550</v>
      </c>
      <c r="E841" s="6">
        <v>800</v>
      </c>
      <c r="F841" s="7">
        <f>F842</f>
        <v>1.6</v>
      </c>
      <c r="G841" s="7">
        <f>G842</f>
        <v>1.6</v>
      </c>
    </row>
    <row r="842" spans="1:7" ht="12.75">
      <c r="A842" s="39" t="str">
        <f ca="1" t="shared" si="115"/>
        <v>Уплата налогов, сборов и иных платежей</v>
      </c>
      <c r="B842" s="54" t="s">
        <v>384</v>
      </c>
      <c r="C842" s="8" t="s">
        <v>547</v>
      </c>
      <c r="D842" s="8" t="s">
        <v>550</v>
      </c>
      <c r="E842" s="6">
        <v>850</v>
      </c>
      <c r="F842" s="7">
        <f>F843</f>
        <v>1.6</v>
      </c>
      <c r="G842" s="7">
        <f>G843</f>
        <v>1.6</v>
      </c>
    </row>
    <row r="843" spans="1:7" ht="12.75">
      <c r="A843" s="39" t="str">
        <f ca="1" t="shared" si="115"/>
        <v>Уплата прочих налогов, сборов и иных платежей</v>
      </c>
      <c r="B843" s="54" t="s">
        <v>384</v>
      </c>
      <c r="C843" s="8" t="s">
        <v>547</v>
      </c>
      <c r="D843" s="8" t="s">
        <v>550</v>
      </c>
      <c r="E843" s="6">
        <v>852</v>
      </c>
      <c r="F843" s="7">
        <f>'прил.16'!G372</f>
        <v>1.6</v>
      </c>
      <c r="G843" s="7">
        <f>'прил.16'!H372</f>
        <v>1.6</v>
      </c>
    </row>
    <row r="844" spans="1:7" ht="33">
      <c r="A844" s="39" t="str">
        <f ca="1">IF(ISERROR(MATCH(B844,Код_КЦСР,0)),"",INDIRECT(ADDRESS(MATCH(B844,Код_КЦСР,0)+1,2,,,"КЦСР")))</f>
        <v>Мероприятия по решению общегосударственных вопросов и вопросов в области национальной политики</v>
      </c>
      <c r="B844" s="54" t="s">
        <v>386</v>
      </c>
      <c r="C844" s="8"/>
      <c r="D844" s="1"/>
      <c r="E844" s="6"/>
      <c r="F844" s="7">
        <f>F845+F850</f>
        <v>240</v>
      </c>
      <c r="G844" s="7">
        <f>G845+G850</f>
        <v>240</v>
      </c>
    </row>
    <row r="845" spans="1:7" ht="12.75">
      <c r="A845" s="39" t="str">
        <f ca="1">IF(ISERROR(MATCH(C845,Код_Раздел,0)),"",INDIRECT(ADDRESS(MATCH(C845,Код_Раздел,0)+1,2,,,"Раздел")))</f>
        <v>Общегосударственные  вопросы</v>
      </c>
      <c r="B845" s="54" t="s">
        <v>386</v>
      </c>
      <c r="C845" s="8" t="s">
        <v>544</v>
      </c>
      <c r="D845" s="1"/>
      <c r="E845" s="6"/>
      <c r="F845" s="7">
        <f aca="true" t="shared" si="116" ref="F845:G848">F846</f>
        <v>160</v>
      </c>
      <c r="G845" s="7">
        <f t="shared" si="116"/>
        <v>160</v>
      </c>
    </row>
    <row r="846" spans="1:7" ht="12.75">
      <c r="A846" s="10" t="s">
        <v>568</v>
      </c>
      <c r="B846" s="54" t="s">
        <v>386</v>
      </c>
      <c r="C846" s="8" t="s">
        <v>544</v>
      </c>
      <c r="D846" s="1" t="s">
        <v>522</v>
      </c>
      <c r="E846" s="6"/>
      <c r="F846" s="7">
        <f t="shared" si="116"/>
        <v>160</v>
      </c>
      <c r="G846" s="7">
        <f t="shared" si="116"/>
        <v>160</v>
      </c>
    </row>
    <row r="847" spans="1:7" ht="12.75">
      <c r="A847" s="39" t="str">
        <f ca="1">IF(ISERROR(MATCH(E847,Код_КВР,0)),"",INDIRECT(ADDRESS(MATCH(E847,Код_КВР,0)+1,2,,,"КВР")))</f>
        <v>Закупка товаров, работ и услуг для муниципальных нужд</v>
      </c>
      <c r="B847" s="54" t="s">
        <v>386</v>
      </c>
      <c r="C847" s="8" t="s">
        <v>544</v>
      </c>
      <c r="D847" s="1" t="s">
        <v>522</v>
      </c>
      <c r="E847" s="6">
        <v>200</v>
      </c>
      <c r="F847" s="7">
        <f t="shared" si="116"/>
        <v>160</v>
      </c>
      <c r="G847" s="7">
        <f t="shared" si="116"/>
        <v>160</v>
      </c>
    </row>
    <row r="848" spans="1:7" ht="33">
      <c r="A848" s="39" t="str">
        <f ca="1">IF(ISERROR(MATCH(E848,Код_КВР,0)),"",INDIRECT(ADDRESS(MATCH(E848,Код_КВР,0)+1,2,,,"КВР")))</f>
        <v>Иные закупки товаров, работ и услуг для обеспечения муниципальных нужд</v>
      </c>
      <c r="B848" s="54" t="s">
        <v>386</v>
      </c>
      <c r="C848" s="8" t="s">
        <v>544</v>
      </c>
      <c r="D848" s="1" t="s">
        <v>522</v>
      </c>
      <c r="E848" s="6">
        <v>240</v>
      </c>
      <c r="F848" s="7">
        <f t="shared" si="116"/>
        <v>160</v>
      </c>
      <c r="G848" s="7">
        <f t="shared" si="116"/>
        <v>160</v>
      </c>
    </row>
    <row r="849" spans="1:7" ht="33">
      <c r="A849" s="39" t="str">
        <f ca="1">IF(ISERROR(MATCH(E849,Код_КВР,0)),"",INDIRECT(ADDRESS(MATCH(E849,Код_КВР,0)+1,2,,,"КВР")))</f>
        <v xml:space="preserve">Прочая закупка товаров, работ и услуг для обеспечения муниципальных нужд         </v>
      </c>
      <c r="B849" s="54" t="s">
        <v>386</v>
      </c>
      <c r="C849" s="8" t="s">
        <v>544</v>
      </c>
      <c r="D849" s="1" t="s">
        <v>522</v>
      </c>
      <c r="E849" s="6">
        <v>244</v>
      </c>
      <c r="F849" s="7">
        <f>'прил.16'!G358</f>
        <v>160</v>
      </c>
      <c r="G849" s="7">
        <f>'прил.16'!H358</f>
        <v>160</v>
      </c>
    </row>
    <row r="850" spans="1:7" ht="12.75">
      <c r="A850" s="39" t="str">
        <f ca="1">IF(ISERROR(MATCH(C850,Код_Раздел,0)),"",INDIRECT(ADDRESS(MATCH(C850,Код_Раздел,0)+1,2,,,"Раздел")))</f>
        <v>Национальная экономика</v>
      </c>
      <c r="B850" s="54" t="s">
        <v>386</v>
      </c>
      <c r="C850" s="8" t="s">
        <v>547</v>
      </c>
      <c r="D850" s="1"/>
      <c r="E850" s="6"/>
      <c r="F850" s="7">
        <f aca="true" t="shared" si="117" ref="F850:G853">F851</f>
        <v>80</v>
      </c>
      <c r="G850" s="7">
        <f t="shared" si="117"/>
        <v>80</v>
      </c>
    </row>
    <row r="851" spans="1:7" ht="12.75">
      <c r="A851" s="10" t="s">
        <v>568</v>
      </c>
      <c r="B851" s="54" t="s">
        <v>386</v>
      </c>
      <c r="C851" s="8" t="s">
        <v>547</v>
      </c>
      <c r="D851" s="8" t="s">
        <v>528</v>
      </c>
      <c r="E851" s="6"/>
      <c r="F851" s="7">
        <f t="shared" si="117"/>
        <v>80</v>
      </c>
      <c r="G851" s="7">
        <f t="shared" si="117"/>
        <v>80</v>
      </c>
    </row>
    <row r="852" spans="1:7" ht="12.75">
      <c r="A852" s="39" t="str">
        <f ca="1">IF(ISERROR(MATCH(E852,Код_КВР,0)),"",INDIRECT(ADDRESS(MATCH(E852,Код_КВР,0)+1,2,,,"КВР")))</f>
        <v>Закупка товаров, работ и услуг для муниципальных нужд</v>
      </c>
      <c r="B852" s="54" t="s">
        <v>386</v>
      </c>
      <c r="C852" s="8" t="s">
        <v>547</v>
      </c>
      <c r="D852" s="8" t="s">
        <v>528</v>
      </c>
      <c r="E852" s="6">
        <v>200</v>
      </c>
      <c r="F852" s="7">
        <f t="shared" si="117"/>
        <v>80</v>
      </c>
      <c r="G852" s="7">
        <f t="shared" si="117"/>
        <v>80</v>
      </c>
    </row>
    <row r="853" spans="1:7" ht="33">
      <c r="A853" s="39" t="str">
        <f ca="1">IF(ISERROR(MATCH(E853,Код_КВР,0)),"",INDIRECT(ADDRESS(MATCH(E853,Код_КВР,0)+1,2,,,"КВР")))</f>
        <v>Иные закупки товаров, работ и услуг для обеспечения муниципальных нужд</v>
      </c>
      <c r="B853" s="54" t="s">
        <v>386</v>
      </c>
      <c r="C853" s="8" t="s">
        <v>547</v>
      </c>
      <c r="D853" s="8" t="s">
        <v>528</v>
      </c>
      <c r="E853" s="6">
        <v>240</v>
      </c>
      <c r="F853" s="7">
        <f t="shared" si="117"/>
        <v>80</v>
      </c>
      <c r="G853" s="7">
        <f t="shared" si="117"/>
        <v>80</v>
      </c>
    </row>
    <row r="854" spans="1:7" ht="33">
      <c r="A854" s="39" t="str">
        <f ca="1">IF(ISERROR(MATCH(E854,Код_КВР,0)),"",INDIRECT(ADDRESS(MATCH(E854,Код_КВР,0)+1,2,,,"КВР")))</f>
        <v xml:space="preserve">Прочая закупка товаров, работ и услуг для обеспечения муниципальных нужд         </v>
      </c>
      <c r="B854" s="54" t="s">
        <v>386</v>
      </c>
      <c r="C854" s="8" t="s">
        <v>547</v>
      </c>
      <c r="D854" s="8" t="s">
        <v>528</v>
      </c>
      <c r="E854" s="6">
        <v>244</v>
      </c>
      <c r="F854" s="7">
        <f>'прил.16'!G398</f>
        <v>80</v>
      </c>
      <c r="G854" s="7">
        <f>'прил.16'!H398</f>
        <v>80</v>
      </c>
    </row>
    <row r="855" spans="1:7" ht="49.5">
      <c r="A855" s="39" t="str">
        <f ca="1">IF(ISERROR(MATCH(B855,Код_КЦСР,0)),"",INDIRECT(ADDRESS(MATCH(B855,Код_КЦСР,0)+1,2,,,"КЦСР")))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855" s="54" t="s">
        <v>141</v>
      </c>
      <c r="C855" s="8"/>
      <c r="D855" s="1"/>
      <c r="E855" s="6"/>
      <c r="F855" s="7">
        <f aca="true" t="shared" si="118" ref="F855:G859">F856</f>
        <v>85162.9</v>
      </c>
      <c r="G855" s="7">
        <f t="shared" si="118"/>
        <v>78029</v>
      </c>
    </row>
    <row r="856" spans="1:7" ht="12.75">
      <c r="A856" s="39" t="str">
        <f ca="1">IF(ISERROR(MATCH(C856,Код_Раздел,0)),"",INDIRECT(ADDRESS(MATCH(C856,Код_Раздел,0)+1,2,,,"Раздел")))</f>
        <v>Национальная экономика</v>
      </c>
      <c r="B856" s="54" t="s">
        <v>141</v>
      </c>
      <c r="C856" s="8" t="s">
        <v>547</v>
      </c>
      <c r="D856" s="1"/>
      <c r="E856" s="6"/>
      <c r="F856" s="7">
        <f t="shared" si="118"/>
        <v>85162.9</v>
      </c>
      <c r="G856" s="7">
        <f t="shared" si="118"/>
        <v>78029</v>
      </c>
    </row>
    <row r="857" spans="1:7" ht="12.75">
      <c r="A857" s="12" t="s">
        <v>512</v>
      </c>
      <c r="B857" s="54" t="s">
        <v>141</v>
      </c>
      <c r="C857" s="8" t="s">
        <v>547</v>
      </c>
      <c r="D857" s="1" t="s">
        <v>550</v>
      </c>
      <c r="E857" s="6"/>
      <c r="F857" s="7">
        <f t="shared" si="118"/>
        <v>85162.9</v>
      </c>
      <c r="G857" s="7">
        <f t="shared" si="118"/>
        <v>78029</v>
      </c>
    </row>
    <row r="858" spans="1:7" ht="12.75">
      <c r="A858" s="39" t="str">
        <f ca="1">IF(ISERROR(MATCH(E858,Код_КВР,0)),"",INDIRECT(ADDRESS(MATCH(E858,Код_КВР,0)+1,2,,,"КВР")))</f>
        <v>Закупка товаров, работ и услуг для муниципальных нужд</v>
      </c>
      <c r="B858" s="54" t="s">
        <v>141</v>
      </c>
      <c r="C858" s="8" t="s">
        <v>547</v>
      </c>
      <c r="D858" s="1" t="s">
        <v>550</v>
      </c>
      <c r="E858" s="6">
        <v>200</v>
      </c>
      <c r="F858" s="7">
        <f t="shared" si="118"/>
        <v>85162.9</v>
      </c>
      <c r="G858" s="7">
        <f t="shared" si="118"/>
        <v>78029</v>
      </c>
    </row>
    <row r="859" spans="1:7" ht="33">
      <c r="A859" s="39" t="str">
        <f ca="1">IF(ISERROR(MATCH(E859,Код_КВР,0)),"",INDIRECT(ADDRESS(MATCH(E859,Код_КВР,0)+1,2,,,"КВР")))</f>
        <v>Иные закупки товаров, работ и услуг для обеспечения муниципальных нужд</v>
      </c>
      <c r="B859" s="54" t="s">
        <v>141</v>
      </c>
      <c r="C859" s="8" t="s">
        <v>547</v>
      </c>
      <c r="D859" s="1" t="s">
        <v>550</v>
      </c>
      <c r="E859" s="6">
        <v>240</v>
      </c>
      <c r="F859" s="7">
        <f t="shared" si="118"/>
        <v>85162.9</v>
      </c>
      <c r="G859" s="7">
        <f t="shared" si="118"/>
        <v>78029</v>
      </c>
    </row>
    <row r="860" spans="1:7" ht="33">
      <c r="A860" s="39" t="str">
        <f ca="1">IF(ISERROR(MATCH(E860,Код_КВР,0)),"",INDIRECT(ADDRESS(MATCH(E860,Код_КВР,0)+1,2,,,"КВР")))</f>
        <v xml:space="preserve">Прочая закупка товаров, работ и услуг для обеспечения муниципальных нужд         </v>
      </c>
      <c r="B860" s="54" t="s">
        <v>141</v>
      </c>
      <c r="C860" s="8" t="s">
        <v>547</v>
      </c>
      <c r="D860" s="1" t="s">
        <v>550</v>
      </c>
      <c r="E860" s="6">
        <v>244</v>
      </c>
      <c r="F860" s="7">
        <f>'прил.16'!G376</f>
        <v>85162.9</v>
      </c>
      <c r="G860" s="7">
        <f>'прил.16'!H376</f>
        <v>78029</v>
      </c>
    </row>
    <row r="861" spans="1:7" ht="99">
      <c r="A861" s="39" t="str">
        <f ca="1">IF(ISERROR(MATCH(B861,Код_КЦСР,0)),"",INDIRECT(ADDRESS(MATCH(B861,Код_КЦСР,0)+1,2,,,"КЦСР")))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861" s="6" t="s">
        <v>126</v>
      </c>
      <c r="C861" s="8"/>
      <c r="D861" s="8"/>
      <c r="E861" s="6"/>
      <c r="F861" s="7">
        <f aca="true" t="shared" si="119" ref="F861:G865">F862</f>
        <v>1957.5</v>
      </c>
      <c r="G861" s="7">
        <f t="shared" si="119"/>
        <v>1957.5</v>
      </c>
    </row>
    <row r="862" spans="1:7" ht="12.75">
      <c r="A862" s="39" t="str">
        <f ca="1">IF(ISERROR(MATCH(C862,Код_Раздел,0)),"",INDIRECT(ADDRESS(MATCH(C862,Код_Раздел,0)+1,2,,,"Раздел")))</f>
        <v>Здравоохранение</v>
      </c>
      <c r="B862" s="6" t="s">
        <v>126</v>
      </c>
      <c r="C862" s="8" t="s">
        <v>550</v>
      </c>
      <c r="D862" s="8"/>
      <c r="E862" s="6"/>
      <c r="F862" s="7">
        <f t="shared" si="119"/>
        <v>1957.5</v>
      </c>
      <c r="G862" s="7">
        <f t="shared" si="119"/>
        <v>1957.5</v>
      </c>
    </row>
    <row r="863" spans="1:7" ht="12.75">
      <c r="A863" s="12" t="s">
        <v>593</v>
      </c>
      <c r="B863" s="6" t="s">
        <v>126</v>
      </c>
      <c r="C863" s="8" t="s">
        <v>550</v>
      </c>
      <c r="D863" s="8" t="s">
        <v>527</v>
      </c>
      <c r="E863" s="6"/>
      <c r="F863" s="7">
        <f t="shared" si="119"/>
        <v>1957.5</v>
      </c>
      <c r="G863" s="7">
        <f t="shared" si="119"/>
        <v>1957.5</v>
      </c>
    </row>
    <row r="864" spans="1:7" ht="12.75">
      <c r="A864" s="39" t="str">
        <f ca="1">IF(ISERROR(MATCH(E864,Код_КВР,0)),"",INDIRECT(ADDRESS(MATCH(E864,Код_КВР,0)+1,2,,,"КВР")))</f>
        <v>Закупка товаров, работ и услуг для муниципальных нужд</v>
      </c>
      <c r="B864" s="6" t="s">
        <v>126</v>
      </c>
      <c r="C864" s="8" t="s">
        <v>550</v>
      </c>
      <c r="D864" s="8" t="s">
        <v>527</v>
      </c>
      <c r="E864" s="6">
        <v>200</v>
      </c>
      <c r="F864" s="7">
        <f t="shared" si="119"/>
        <v>1957.5</v>
      </c>
      <c r="G864" s="7">
        <f t="shared" si="119"/>
        <v>1957.5</v>
      </c>
    </row>
    <row r="865" spans="1:7" ht="33">
      <c r="A865" s="39" t="str">
        <f ca="1">IF(ISERROR(MATCH(E865,Код_КВР,0)),"",INDIRECT(ADDRESS(MATCH(E865,Код_КВР,0)+1,2,,,"КВР")))</f>
        <v>Иные закупки товаров, работ и услуг для обеспечения муниципальных нужд</v>
      </c>
      <c r="B865" s="6" t="s">
        <v>126</v>
      </c>
      <c r="C865" s="8" t="s">
        <v>550</v>
      </c>
      <c r="D865" s="8" t="s">
        <v>527</v>
      </c>
      <c r="E865" s="6">
        <v>240</v>
      </c>
      <c r="F865" s="7">
        <f t="shared" si="119"/>
        <v>1957.5</v>
      </c>
      <c r="G865" s="7">
        <f t="shared" si="119"/>
        <v>1957.5</v>
      </c>
    </row>
    <row r="866" spans="1:7" ht="33">
      <c r="A866" s="39" t="str">
        <f ca="1">IF(ISERROR(MATCH(E866,Код_КВР,0)),"",INDIRECT(ADDRESS(MATCH(E866,Код_КВР,0)+1,2,,,"КВР")))</f>
        <v xml:space="preserve">Прочая закупка товаров, работ и услуг для обеспечения муниципальных нужд         </v>
      </c>
      <c r="B866" s="6" t="s">
        <v>126</v>
      </c>
      <c r="C866" s="8" t="s">
        <v>550</v>
      </c>
      <c r="D866" s="8" t="s">
        <v>527</v>
      </c>
      <c r="E866" s="6">
        <v>244</v>
      </c>
      <c r="F866" s="7">
        <f>'прил.16'!G460</f>
        <v>1957.5</v>
      </c>
      <c r="G866" s="7">
        <f>'прил.16'!H460</f>
        <v>1957.5</v>
      </c>
    </row>
    <row r="867" spans="1:7" ht="12.75">
      <c r="A867" s="39" t="str">
        <f ca="1">IF(ISERROR(MATCH(B867,Код_КЦСР,0)),"",INDIRECT(ADDRESS(MATCH(B867,Код_КЦСР,0)+1,2,,,"КЦСР")))</f>
        <v>Содержание и ремонт жилищного фонда</v>
      </c>
      <c r="B867" s="54" t="s">
        <v>388</v>
      </c>
      <c r="C867" s="8"/>
      <c r="D867" s="1"/>
      <c r="E867" s="6"/>
      <c r="F867" s="7">
        <f>F868+F874</f>
        <v>7680.8</v>
      </c>
      <c r="G867" s="7">
        <f>G868+G874</f>
        <v>7680.8</v>
      </c>
    </row>
    <row r="868" spans="1:7" ht="12.75">
      <c r="A868" s="39" t="str">
        <f ca="1">IF(ISERROR(MATCH(B868,Код_КЦСР,0)),"",INDIRECT(ADDRESS(MATCH(B868,Код_КЦСР,0)+1,2,,,"КЦСР")))</f>
        <v>Капитальный ремонт жилищного фонда</v>
      </c>
      <c r="B868" s="54" t="s">
        <v>390</v>
      </c>
      <c r="C868" s="8"/>
      <c r="D868" s="1"/>
      <c r="E868" s="6"/>
      <c r="F868" s="7">
        <f aca="true" t="shared" si="120" ref="F868:G872">F869</f>
        <v>2288.3</v>
      </c>
      <c r="G868" s="7">
        <f t="shared" si="120"/>
        <v>2288.3</v>
      </c>
    </row>
    <row r="869" spans="1:7" ht="12.75">
      <c r="A869" s="39" t="str">
        <f ca="1">IF(ISERROR(MATCH(C869,Код_Раздел,0)),"",INDIRECT(ADDRESS(MATCH(C869,Код_Раздел,0)+1,2,,,"Раздел")))</f>
        <v>Жилищно-коммунальное хозяйство</v>
      </c>
      <c r="B869" s="54" t="s">
        <v>390</v>
      </c>
      <c r="C869" s="8" t="s">
        <v>552</v>
      </c>
      <c r="D869" s="1"/>
      <c r="E869" s="6"/>
      <c r="F869" s="7">
        <f t="shared" si="120"/>
        <v>2288.3</v>
      </c>
      <c r="G869" s="7">
        <f t="shared" si="120"/>
        <v>2288.3</v>
      </c>
    </row>
    <row r="870" spans="1:7" ht="12.75">
      <c r="A870" s="10" t="s">
        <v>557</v>
      </c>
      <c r="B870" s="54" t="s">
        <v>390</v>
      </c>
      <c r="C870" s="8" t="s">
        <v>552</v>
      </c>
      <c r="D870" s="8" t="s">
        <v>544</v>
      </c>
      <c r="E870" s="6"/>
      <c r="F870" s="7">
        <f t="shared" si="120"/>
        <v>2288.3</v>
      </c>
      <c r="G870" s="7">
        <f t="shared" si="120"/>
        <v>2288.3</v>
      </c>
    </row>
    <row r="871" spans="1:7" ht="12.75">
      <c r="A871" s="39" t="str">
        <f ca="1">IF(ISERROR(MATCH(E871,Код_КВР,0)),"",INDIRECT(ADDRESS(MATCH(E871,Код_КВР,0)+1,2,,,"КВР")))</f>
        <v>Закупка товаров, работ и услуг для муниципальных нужд</v>
      </c>
      <c r="B871" s="54" t="s">
        <v>390</v>
      </c>
      <c r="C871" s="8" t="s">
        <v>552</v>
      </c>
      <c r="D871" s="8" t="s">
        <v>544</v>
      </c>
      <c r="E871" s="6">
        <v>200</v>
      </c>
      <c r="F871" s="7">
        <f t="shared" si="120"/>
        <v>2288.3</v>
      </c>
      <c r="G871" s="7">
        <f t="shared" si="120"/>
        <v>2288.3</v>
      </c>
    </row>
    <row r="872" spans="1:7" ht="33">
      <c r="A872" s="39" t="str">
        <f ca="1">IF(ISERROR(MATCH(E872,Код_КВР,0)),"",INDIRECT(ADDRESS(MATCH(E872,Код_КВР,0)+1,2,,,"КВР")))</f>
        <v>Иные закупки товаров, работ и услуг для обеспечения муниципальных нужд</v>
      </c>
      <c r="B872" s="54" t="s">
        <v>390</v>
      </c>
      <c r="C872" s="8" t="s">
        <v>552</v>
      </c>
      <c r="D872" s="8" t="s">
        <v>544</v>
      </c>
      <c r="E872" s="6">
        <v>240</v>
      </c>
      <c r="F872" s="7">
        <f t="shared" si="120"/>
        <v>2288.3</v>
      </c>
      <c r="G872" s="7">
        <f t="shared" si="120"/>
        <v>2288.3</v>
      </c>
    </row>
    <row r="873" spans="1:7" ht="33">
      <c r="A873" s="39" t="str">
        <f ca="1">IF(ISERROR(MATCH(E873,Код_КВР,0)),"",INDIRECT(ADDRESS(MATCH(E873,Код_КВР,0)+1,2,,,"КВР")))</f>
        <v xml:space="preserve">Прочая закупка товаров, работ и услуг для обеспечения муниципальных нужд         </v>
      </c>
      <c r="B873" s="54" t="s">
        <v>390</v>
      </c>
      <c r="C873" s="8" t="s">
        <v>552</v>
      </c>
      <c r="D873" s="8" t="s">
        <v>544</v>
      </c>
      <c r="E873" s="6">
        <v>244</v>
      </c>
      <c r="F873" s="7">
        <f>'прил.16'!G412</f>
        <v>2288.3</v>
      </c>
      <c r="G873" s="7">
        <f>'прил.16'!H412</f>
        <v>2288.3</v>
      </c>
    </row>
    <row r="874" spans="1:7" ht="33">
      <c r="A874" s="39" t="str">
        <f ca="1">IF(ISERROR(MATCH(B874,Код_КЦСР,0)),"",INDIRECT(ADDRESS(MATCH(B874,Код_КЦСР,0)+1,2,,,"КЦСР")))</f>
        <v>Содержание и ремонт временно незаселенных жилых помещений муниципального жилищного фонда</v>
      </c>
      <c r="B874" s="54" t="s">
        <v>392</v>
      </c>
      <c r="C874" s="8"/>
      <c r="D874" s="8"/>
      <c r="E874" s="6"/>
      <c r="F874" s="7">
        <f aca="true" t="shared" si="121" ref="F874:G878">F875</f>
        <v>5392.5</v>
      </c>
      <c r="G874" s="7">
        <f t="shared" si="121"/>
        <v>5392.5</v>
      </c>
    </row>
    <row r="875" spans="1:7" ht="12.75">
      <c r="A875" s="39" t="str">
        <f ca="1">IF(ISERROR(MATCH(C875,Код_Раздел,0)),"",INDIRECT(ADDRESS(MATCH(C875,Код_Раздел,0)+1,2,,,"Раздел")))</f>
        <v>Жилищно-коммунальное хозяйство</v>
      </c>
      <c r="B875" s="54" t="s">
        <v>392</v>
      </c>
      <c r="C875" s="8" t="s">
        <v>552</v>
      </c>
      <c r="D875" s="1"/>
      <c r="E875" s="6"/>
      <c r="F875" s="7">
        <f t="shared" si="121"/>
        <v>5392.5</v>
      </c>
      <c r="G875" s="7">
        <f t="shared" si="121"/>
        <v>5392.5</v>
      </c>
    </row>
    <row r="876" spans="1:7" ht="12.75">
      <c r="A876" s="10" t="s">
        <v>557</v>
      </c>
      <c r="B876" s="54" t="s">
        <v>392</v>
      </c>
      <c r="C876" s="8" t="s">
        <v>552</v>
      </c>
      <c r="D876" s="8" t="s">
        <v>544</v>
      </c>
      <c r="E876" s="6"/>
      <c r="F876" s="7">
        <f t="shared" si="121"/>
        <v>5392.5</v>
      </c>
      <c r="G876" s="7">
        <f t="shared" si="121"/>
        <v>5392.5</v>
      </c>
    </row>
    <row r="877" spans="1:7" ht="12.75">
      <c r="A877" s="39" t="str">
        <f ca="1">IF(ISERROR(MATCH(E877,Код_КВР,0)),"",INDIRECT(ADDRESS(MATCH(E877,Код_КВР,0)+1,2,,,"КВР")))</f>
        <v>Закупка товаров, работ и услуг для муниципальных нужд</v>
      </c>
      <c r="B877" s="54" t="s">
        <v>392</v>
      </c>
      <c r="C877" s="8" t="s">
        <v>552</v>
      </c>
      <c r="D877" s="8" t="s">
        <v>544</v>
      </c>
      <c r="E877" s="6">
        <v>200</v>
      </c>
      <c r="F877" s="7">
        <f t="shared" si="121"/>
        <v>5392.5</v>
      </c>
      <c r="G877" s="7">
        <f t="shared" si="121"/>
        <v>5392.5</v>
      </c>
    </row>
    <row r="878" spans="1:7" ht="33">
      <c r="A878" s="39" t="str">
        <f ca="1">IF(ISERROR(MATCH(E878,Код_КВР,0)),"",INDIRECT(ADDRESS(MATCH(E878,Код_КВР,0)+1,2,,,"КВР")))</f>
        <v>Иные закупки товаров, работ и услуг для обеспечения муниципальных нужд</v>
      </c>
      <c r="B878" s="54" t="s">
        <v>392</v>
      </c>
      <c r="C878" s="8" t="s">
        <v>552</v>
      </c>
      <c r="D878" s="8" t="s">
        <v>544</v>
      </c>
      <c r="E878" s="6">
        <v>240</v>
      </c>
      <c r="F878" s="7">
        <f t="shared" si="121"/>
        <v>5392.5</v>
      </c>
      <c r="G878" s="7">
        <f t="shared" si="121"/>
        <v>5392.5</v>
      </c>
    </row>
    <row r="879" spans="1:7" ht="33">
      <c r="A879" s="39" t="str">
        <f ca="1">IF(ISERROR(MATCH(E879,Код_КВР,0)),"",INDIRECT(ADDRESS(MATCH(E879,Код_КВР,0)+1,2,,,"КВР")))</f>
        <v xml:space="preserve">Прочая закупка товаров, работ и услуг для обеспечения муниципальных нужд         </v>
      </c>
      <c r="B879" s="54" t="s">
        <v>392</v>
      </c>
      <c r="C879" s="8" t="s">
        <v>552</v>
      </c>
      <c r="D879" s="8" t="s">
        <v>544</v>
      </c>
      <c r="E879" s="6">
        <v>244</v>
      </c>
      <c r="F879" s="7">
        <f>'прил.16'!G416</f>
        <v>5392.5</v>
      </c>
      <c r="G879" s="7">
        <f>'прил.16'!H416</f>
        <v>5392.5</v>
      </c>
    </row>
    <row r="880" spans="1:7" ht="33">
      <c r="A880" s="39" t="str">
        <f ca="1">IF(ISERROR(MATCH(B880,Код_КЦСР,0)),"",INDIRECT(ADDRESS(MATCH(B880,Код_КЦСР,0)+1,2,,,"КЦСР")))</f>
        <v>Муниципальная программа «Развитие земельно-имущественного комплекса  города Череповца» на 2014-2018 годы</v>
      </c>
      <c r="B880" s="54" t="s">
        <v>394</v>
      </c>
      <c r="C880" s="8"/>
      <c r="D880" s="1"/>
      <c r="E880" s="6"/>
      <c r="F880" s="7">
        <f>F881+F892+F898</f>
        <v>78990.8</v>
      </c>
      <c r="G880" s="7">
        <f>G881+G892+G898</f>
        <v>78909.7</v>
      </c>
    </row>
    <row r="881" spans="1:7" ht="33">
      <c r="A881" s="39" t="str">
        <f ca="1">IF(ISERROR(MATCH(B881,Код_КЦСР,0)),"",INDIRECT(ADDRESS(MATCH(B881,Код_КЦСР,0)+1,2,,,"КЦСР")))</f>
        <v>Формирование и обеспечение сохранности муниципального земельно-имущественного комплекса</v>
      </c>
      <c r="B881" s="54" t="s">
        <v>396</v>
      </c>
      <c r="C881" s="8"/>
      <c r="D881" s="1"/>
      <c r="E881" s="6"/>
      <c r="F881" s="7">
        <f>F882+F887</f>
        <v>73467.5</v>
      </c>
      <c r="G881" s="7">
        <f>G882+G887</f>
        <v>73386.4</v>
      </c>
    </row>
    <row r="882" spans="1:7" ht="12.75">
      <c r="A882" s="39" t="str">
        <f ca="1">IF(ISERROR(MATCH(C882,Код_Раздел,0)),"",INDIRECT(ADDRESS(MATCH(C882,Код_Раздел,0)+1,2,,,"Раздел")))</f>
        <v>Общегосударственные  вопросы</v>
      </c>
      <c r="B882" s="54" t="s">
        <v>396</v>
      </c>
      <c r="C882" s="8" t="s">
        <v>544</v>
      </c>
      <c r="D882" s="1"/>
      <c r="E882" s="6"/>
      <c r="F882" s="7">
        <f aca="true" t="shared" si="122" ref="F882:G885">F883</f>
        <v>9718.5</v>
      </c>
      <c r="G882" s="7">
        <f t="shared" si="122"/>
        <v>9798.4</v>
      </c>
    </row>
    <row r="883" spans="1:7" ht="12.75">
      <c r="A883" s="10" t="s">
        <v>568</v>
      </c>
      <c r="B883" s="54" t="s">
        <v>396</v>
      </c>
      <c r="C883" s="8" t="s">
        <v>544</v>
      </c>
      <c r="D883" s="1" t="s">
        <v>522</v>
      </c>
      <c r="E883" s="6"/>
      <c r="F883" s="7">
        <f t="shared" si="122"/>
        <v>9718.5</v>
      </c>
      <c r="G883" s="7">
        <f t="shared" si="122"/>
        <v>9798.4</v>
      </c>
    </row>
    <row r="884" spans="1:7" ht="12.75">
      <c r="A884" s="39" t="str">
        <f ca="1">IF(ISERROR(MATCH(E884,Код_КВР,0)),"",INDIRECT(ADDRESS(MATCH(E884,Код_КВР,0)+1,2,,,"КВР")))</f>
        <v>Закупка товаров, работ и услуг для муниципальных нужд</v>
      </c>
      <c r="B884" s="54" t="s">
        <v>396</v>
      </c>
      <c r="C884" s="8" t="s">
        <v>544</v>
      </c>
      <c r="D884" s="1" t="s">
        <v>522</v>
      </c>
      <c r="E884" s="6">
        <v>200</v>
      </c>
      <c r="F884" s="7">
        <f t="shared" si="122"/>
        <v>9718.5</v>
      </c>
      <c r="G884" s="7">
        <f t="shared" si="122"/>
        <v>9798.4</v>
      </c>
    </row>
    <row r="885" spans="1:7" ht="33">
      <c r="A885" s="39" t="str">
        <f ca="1">IF(ISERROR(MATCH(E885,Код_КВР,0)),"",INDIRECT(ADDRESS(MATCH(E885,Код_КВР,0)+1,2,,,"КВР")))</f>
        <v>Иные закупки товаров, работ и услуг для обеспечения муниципальных нужд</v>
      </c>
      <c r="B885" s="54" t="s">
        <v>396</v>
      </c>
      <c r="C885" s="8" t="s">
        <v>544</v>
      </c>
      <c r="D885" s="1" t="s">
        <v>522</v>
      </c>
      <c r="E885" s="6">
        <v>240</v>
      </c>
      <c r="F885" s="7">
        <f t="shared" si="122"/>
        <v>9718.5</v>
      </c>
      <c r="G885" s="7">
        <f t="shared" si="122"/>
        <v>9798.4</v>
      </c>
    </row>
    <row r="886" spans="1:7" ht="33">
      <c r="A886" s="39" t="str">
        <f ca="1">IF(ISERROR(MATCH(E886,Код_КВР,0)),"",INDIRECT(ADDRESS(MATCH(E886,Код_КВР,0)+1,2,,,"КВР")))</f>
        <v xml:space="preserve">Прочая закупка товаров, работ и услуг для обеспечения муниципальных нужд         </v>
      </c>
      <c r="B886" s="54" t="s">
        <v>396</v>
      </c>
      <c r="C886" s="8" t="s">
        <v>544</v>
      </c>
      <c r="D886" s="1" t="s">
        <v>522</v>
      </c>
      <c r="E886" s="6">
        <v>244</v>
      </c>
      <c r="F886" s="7">
        <f>'прил.16'!G1181</f>
        <v>9718.5</v>
      </c>
      <c r="G886" s="7">
        <f>'прил.16'!H1181</f>
        <v>9798.4</v>
      </c>
    </row>
    <row r="887" spans="1:7" ht="12.75">
      <c r="A887" s="39" t="str">
        <f ca="1">IF(ISERROR(MATCH(C887,Код_Раздел,0)),"",INDIRECT(ADDRESS(MATCH(C887,Код_Раздел,0)+1,2,,,"Раздел")))</f>
        <v>Национальная экономика</v>
      </c>
      <c r="B887" s="54" t="s">
        <v>396</v>
      </c>
      <c r="C887" s="8" t="s">
        <v>547</v>
      </c>
      <c r="D887" s="1"/>
      <c r="E887" s="6"/>
      <c r="F887" s="7">
        <f aca="true" t="shared" si="123" ref="F887:G890">F888</f>
        <v>63749</v>
      </c>
      <c r="G887" s="7">
        <f t="shared" si="123"/>
        <v>63588</v>
      </c>
    </row>
    <row r="888" spans="1:7" ht="12.75">
      <c r="A888" s="12" t="s">
        <v>69</v>
      </c>
      <c r="B888" s="54" t="s">
        <v>396</v>
      </c>
      <c r="C888" s="8" t="s">
        <v>547</v>
      </c>
      <c r="D888" s="8" t="s">
        <v>553</v>
      </c>
      <c r="E888" s="6"/>
      <c r="F888" s="7">
        <f t="shared" si="123"/>
        <v>63749</v>
      </c>
      <c r="G888" s="7">
        <f t="shared" si="123"/>
        <v>63588</v>
      </c>
    </row>
    <row r="889" spans="1:7" ht="12.75">
      <c r="A889" s="39" t="str">
        <f ca="1">IF(ISERROR(MATCH(E889,Код_КВР,0)),"",INDIRECT(ADDRESS(MATCH(E889,Код_КВР,0)+1,2,,,"КВР")))</f>
        <v>Закупка товаров, работ и услуг для муниципальных нужд</v>
      </c>
      <c r="B889" s="54" t="s">
        <v>396</v>
      </c>
      <c r="C889" s="8" t="s">
        <v>547</v>
      </c>
      <c r="D889" s="8" t="s">
        <v>553</v>
      </c>
      <c r="E889" s="6">
        <v>200</v>
      </c>
      <c r="F889" s="7">
        <f t="shared" si="123"/>
        <v>63749</v>
      </c>
      <c r="G889" s="7">
        <f t="shared" si="123"/>
        <v>63588</v>
      </c>
    </row>
    <row r="890" spans="1:7" ht="33">
      <c r="A890" s="39" t="str">
        <f ca="1">IF(ISERROR(MATCH(E890,Код_КВР,0)),"",INDIRECT(ADDRESS(MATCH(E890,Код_КВР,0)+1,2,,,"КВР")))</f>
        <v>Иные закупки товаров, работ и услуг для обеспечения муниципальных нужд</v>
      </c>
      <c r="B890" s="54" t="s">
        <v>396</v>
      </c>
      <c r="C890" s="8" t="s">
        <v>547</v>
      </c>
      <c r="D890" s="8" t="s">
        <v>553</v>
      </c>
      <c r="E890" s="6">
        <v>240</v>
      </c>
      <c r="F890" s="7">
        <f t="shared" si="123"/>
        <v>63749</v>
      </c>
      <c r="G890" s="7">
        <f t="shared" si="123"/>
        <v>63588</v>
      </c>
    </row>
    <row r="891" spans="1:7" ht="33">
      <c r="A891" s="39" t="str">
        <f ca="1">IF(ISERROR(MATCH(E891,Код_КВР,0)),"",INDIRECT(ADDRESS(MATCH(E891,Код_КВР,0)+1,2,,,"КВР")))</f>
        <v xml:space="preserve">Прочая закупка товаров, работ и услуг для обеспечения муниципальных нужд         </v>
      </c>
      <c r="B891" s="54" t="s">
        <v>396</v>
      </c>
      <c r="C891" s="8" t="s">
        <v>547</v>
      </c>
      <c r="D891" s="8" t="s">
        <v>553</v>
      </c>
      <c r="E891" s="6">
        <v>244</v>
      </c>
      <c r="F891" s="7">
        <f>'прил.16'!G1202</f>
        <v>63749</v>
      </c>
      <c r="G891" s="7">
        <f>'прил.16'!H1202</f>
        <v>63588</v>
      </c>
    </row>
    <row r="892" spans="1:7" ht="33">
      <c r="A892" s="39" t="str">
        <f ca="1">IF(ISERROR(MATCH(B892,Код_КЦСР,0)),"",INDIRECT(ADDRESS(MATCH(B892,Код_КЦСР,0)+1,2,,,"КЦСР")))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892" s="54" t="s">
        <v>398</v>
      </c>
      <c r="C892" s="8"/>
      <c r="D892" s="1"/>
      <c r="E892" s="6"/>
      <c r="F892" s="7">
        <f aca="true" t="shared" si="124" ref="F892:G896">F893</f>
        <v>4795.1</v>
      </c>
      <c r="G892" s="7">
        <f t="shared" si="124"/>
        <v>4795.1</v>
      </c>
    </row>
    <row r="893" spans="1:7" ht="12.75">
      <c r="A893" s="39" t="str">
        <f ca="1">IF(ISERROR(MATCH(C893,Код_Раздел,0)),"",INDIRECT(ADDRESS(MATCH(C893,Код_Раздел,0)+1,2,,,"Раздел")))</f>
        <v>Общегосударственные  вопросы</v>
      </c>
      <c r="B893" s="54" t="s">
        <v>398</v>
      </c>
      <c r="C893" s="8" t="s">
        <v>544</v>
      </c>
      <c r="D893" s="1"/>
      <c r="E893" s="6"/>
      <c r="F893" s="7">
        <f t="shared" si="124"/>
        <v>4795.1</v>
      </c>
      <c r="G893" s="7">
        <f t="shared" si="124"/>
        <v>4795.1</v>
      </c>
    </row>
    <row r="894" spans="1:7" ht="12.75">
      <c r="A894" s="10" t="s">
        <v>568</v>
      </c>
      <c r="B894" s="54" t="s">
        <v>398</v>
      </c>
      <c r="C894" s="8" t="s">
        <v>544</v>
      </c>
      <c r="D894" s="1" t="s">
        <v>522</v>
      </c>
      <c r="E894" s="6"/>
      <c r="F894" s="7">
        <f t="shared" si="124"/>
        <v>4795.1</v>
      </c>
      <c r="G894" s="7">
        <f t="shared" si="124"/>
        <v>4795.1</v>
      </c>
    </row>
    <row r="895" spans="1:7" ht="12.75">
      <c r="A895" s="39" t="str">
        <f ca="1">IF(ISERROR(MATCH(E895,Код_КВР,0)),"",INDIRECT(ADDRESS(MATCH(E895,Код_КВР,0)+1,2,,,"КВР")))</f>
        <v>Закупка товаров, работ и услуг для муниципальных нужд</v>
      </c>
      <c r="B895" s="54" t="s">
        <v>398</v>
      </c>
      <c r="C895" s="8" t="s">
        <v>544</v>
      </c>
      <c r="D895" s="1" t="s">
        <v>522</v>
      </c>
      <c r="E895" s="6">
        <v>200</v>
      </c>
      <c r="F895" s="7">
        <f t="shared" si="124"/>
        <v>4795.1</v>
      </c>
      <c r="G895" s="7">
        <f t="shared" si="124"/>
        <v>4795.1</v>
      </c>
    </row>
    <row r="896" spans="1:7" ht="33">
      <c r="A896" s="39" t="str">
        <f ca="1">IF(ISERROR(MATCH(E896,Код_КВР,0)),"",INDIRECT(ADDRESS(MATCH(E896,Код_КВР,0)+1,2,,,"КВР")))</f>
        <v>Иные закупки товаров, работ и услуг для обеспечения муниципальных нужд</v>
      </c>
      <c r="B896" s="54" t="s">
        <v>398</v>
      </c>
      <c r="C896" s="8" t="s">
        <v>544</v>
      </c>
      <c r="D896" s="1" t="s">
        <v>522</v>
      </c>
      <c r="E896" s="6">
        <v>240</v>
      </c>
      <c r="F896" s="7">
        <f t="shared" si="124"/>
        <v>4795.1</v>
      </c>
      <c r="G896" s="7">
        <f t="shared" si="124"/>
        <v>4795.1</v>
      </c>
    </row>
    <row r="897" spans="1:7" ht="33">
      <c r="A897" s="39" t="str">
        <f ca="1">IF(ISERROR(MATCH(E897,Код_КВР,0)),"",INDIRECT(ADDRESS(MATCH(E897,Код_КВР,0)+1,2,,,"КВР")))</f>
        <v xml:space="preserve">Прочая закупка товаров, работ и услуг для обеспечения муниципальных нужд         </v>
      </c>
      <c r="B897" s="54" t="s">
        <v>398</v>
      </c>
      <c r="C897" s="8" t="s">
        <v>544</v>
      </c>
      <c r="D897" s="1" t="s">
        <v>522</v>
      </c>
      <c r="E897" s="6">
        <v>244</v>
      </c>
      <c r="F897" s="7">
        <f>'прил.16'!G1185</f>
        <v>4795.1</v>
      </c>
      <c r="G897" s="7">
        <f>'прил.16'!H1185</f>
        <v>4795.1</v>
      </c>
    </row>
    <row r="898" spans="1:7" ht="33">
      <c r="A898" s="39" t="str">
        <f ca="1">IF(ISERROR(MATCH(B898,Код_КЦСР,0)),"",INDIRECT(ADDRESS(MATCH(B898,Код_КЦСР,0)+1,2,,,"КЦСР")))</f>
        <v>Обеспечение исполнения полномочий органа местного самоуправления в области наружной рекламы</v>
      </c>
      <c r="B898" s="54" t="s">
        <v>400</v>
      </c>
      <c r="C898" s="8"/>
      <c r="D898" s="1"/>
      <c r="E898" s="6"/>
      <c r="F898" s="7">
        <f aca="true" t="shared" si="125" ref="F898:G902">F899</f>
        <v>728.2</v>
      </c>
      <c r="G898" s="7">
        <f t="shared" si="125"/>
        <v>728.2</v>
      </c>
    </row>
    <row r="899" spans="1:7" ht="12.75">
      <c r="A899" s="39" t="str">
        <f ca="1">IF(ISERROR(MATCH(C899,Код_Раздел,0)),"",INDIRECT(ADDRESS(MATCH(C899,Код_Раздел,0)+1,2,,,"Раздел")))</f>
        <v>Национальная экономика</v>
      </c>
      <c r="B899" s="54" t="s">
        <v>400</v>
      </c>
      <c r="C899" s="8" t="s">
        <v>547</v>
      </c>
      <c r="D899" s="1"/>
      <c r="E899" s="6"/>
      <c r="F899" s="7">
        <f t="shared" si="125"/>
        <v>728.2</v>
      </c>
      <c r="G899" s="7">
        <f t="shared" si="125"/>
        <v>728.2</v>
      </c>
    </row>
    <row r="900" spans="1:7" ht="12.75">
      <c r="A900" s="10" t="s">
        <v>554</v>
      </c>
      <c r="B900" s="54" t="s">
        <v>400</v>
      </c>
      <c r="C900" s="8" t="s">
        <v>547</v>
      </c>
      <c r="D900" s="8" t="s">
        <v>528</v>
      </c>
      <c r="E900" s="6"/>
      <c r="F900" s="7">
        <f t="shared" si="125"/>
        <v>728.2</v>
      </c>
      <c r="G900" s="7">
        <f t="shared" si="125"/>
        <v>728.2</v>
      </c>
    </row>
    <row r="901" spans="1:7" ht="12.75">
      <c r="A901" s="39" t="str">
        <f ca="1">IF(ISERROR(MATCH(E901,Код_КВР,0)),"",INDIRECT(ADDRESS(MATCH(E901,Код_КВР,0)+1,2,,,"КВР")))</f>
        <v>Закупка товаров, работ и услуг для муниципальных нужд</v>
      </c>
      <c r="B901" s="54" t="s">
        <v>400</v>
      </c>
      <c r="C901" s="8" t="s">
        <v>547</v>
      </c>
      <c r="D901" s="8" t="s">
        <v>528</v>
      </c>
      <c r="E901" s="6">
        <v>200</v>
      </c>
      <c r="F901" s="7">
        <f t="shared" si="125"/>
        <v>728.2</v>
      </c>
      <c r="G901" s="7">
        <f t="shared" si="125"/>
        <v>728.2</v>
      </c>
    </row>
    <row r="902" spans="1:7" ht="33">
      <c r="A902" s="39" t="str">
        <f ca="1">IF(ISERROR(MATCH(E902,Код_КВР,0)),"",INDIRECT(ADDRESS(MATCH(E902,Код_КВР,0)+1,2,,,"КВР")))</f>
        <v>Иные закупки товаров, работ и услуг для обеспечения муниципальных нужд</v>
      </c>
      <c r="B902" s="54" t="s">
        <v>400</v>
      </c>
      <c r="C902" s="8" t="s">
        <v>547</v>
      </c>
      <c r="D902" s="8" t="s">
        <v>528</v>
      </c>
      <c r="E902" s="6">
        <v>240</v>
      </c>
      <c r="F902" s="7">
        <f t="shared" si="125"/>
        <v>728.2</v>
      </c>
      <c r="G902" s="7">
        <f t="shared" si="125"/>
        <v>728.2</v>
      </c>
    </row>
    <row r="903" spans="1:7" ht="33">
      <c r="A903" s="39" t="str">
        <f ca="1">IF(ISERROR(MATCH(E903,Код_КВР,0)),"",INDIRECT(ADDRESS(MATCH(E903,Код_КВР,0)+1,2,,,"КВР")))</f>
        <v xml:space="preserve">Прочая закупка товаров, работ и услуг для обеспечения муниципальных нужд         </v>
      </c>
      <c r="B903" s="54" t="s">
        <v>400</v>
      </c>
      <c r="C903" s="8" t="s">
        <v>547</v>
      </c>
      <c r="D903" s="8" t="s">
        <v>528</v>
      </c>
      <c r="E903" s="6">
        <v>244</v>
      </c>
      <c r="F903" s="7">
        <f>'прил.16'!G1220</f>
        <v>728.2</v>
      </c>
      <c r="G903" s="7">
        <f>'прил.16'!H1220</f>
        <v>728.2</v>
      </c>
    </row>
    <row r="904" spans="1:7" ht="49.5">
      <c r="A904" s="39" t="str">
        <f ca="1">IF(ISERROR(MATCH(B904,Код_КЦСР,0)),"",INDIRECT(ADDRESS(MATCH(B904,Код_КЦСР,0)+1,2,,,"КЦСР")))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04" s="82" t="s">
        <v>402</v>
      </c>
      <c r="C904" s="8"/>
      <c r="D904" s="1"/>
      <c r="E904" s="6"/>
      <c r="F904" s="7">
        <f>F905+F945+F960</f>
        <v>49651.2</v>
      </c>
      <c r="G904" s="7">
        <f>G905+G945+G960</f>
        <v>49684.5</v>
      </c>
    </row>
    <row r="905" spans="1:7" ht="33" customHeight="1" hidden="1">
      <c r="A905" s="39" t="str">
        <f ca="1">IF(ISERROR(MATCH(B905,Код_КЦСР,0)),"",INDIRECT(ADDRESS(MATCH(B905,Код_КЦСР,0)+1,2,,,"КЦСР")))</f>
        <v>Капитальное строительство и реконструкция объектов муниципальной собственности</v>
      </c>
      <c r="B905" s="82" t="s">
        <v>404</v>
      </c>
      <c r="C905" s="8"/>
      <c r="D905" s="1"/>
      <c r="E905" s="6"/>
      <c r="F905" s="7">
        <f>F906+F927+F933+F939</f>
        <v>0</v>
      </c>
      <c r="G905" s="7">
        <f>G906+G927+G933+G939</f>
        <v>0</v>
      </c>
    </row>
    <row r="906" spans="1:7" ht="16.5" customHeight="1" hidden="1">
      <c r="A906" s="39" t="str">
        <f ca="1">IF(ISERROR(MATCH(B906,Код_КЦСР,0)),"",INDIRECT(ADDRESS(MATCH(B906,Код_КЦСР,0)+1,2,,,"КЦСР")))</f>
        <v>Строительство объектов сметной стоимостью до 100 млн. рублей</v>
      </c>
      <c r="B906" s="82" t="s">
        <v>405</v>
      </c>
      <c r="C906" s="8"/>
      <c r="D906" s="1"/>
      <c r="E906" s="6"/>
      <c r="F906" s="7">
        <f>F907+F912+F917+F922</f>
        <v>0</v>
      </c>
      <c r="G906" s="7">
        <f>G907+G912+G917+G922</f>
        <v>0</v>
      </c>
    </row>
    <row r="907" spans="1:7" ht="16.5" customHeight="1" hidden="1">
      <c r="A907" s="39" t="str">
        <f ca="1">IF(ISERROR(MATCH(C907,Код_Раздел,0)),"",INDIRECT(ADDRESS(MATCH(C907,Код_Раздел,0)+1,2,,,"Раздел")))</f>
        <v>Национальная экономика</v>
      </c>
      <c r="B907" s="82" t="s">
        <v>405</v>
      </c>
      <c r="C907" s="8" t="s">
        <v>547</v>
      </c>
      <c r="D907" s="1"/>
      <c r="E907" s="6"/>
      <c r="F907" s="7">
        <f aca="true" t="shared" si="126" ref="F907:G910">F908</f>
        <v>0</v>
      </c>
      <c r="G907" s="7">
        <f t="shared" si="126"/>
        <v>0</v>
      </c>
    </row>
    <row r="908" spans="1:7" ht="16.5" customHeight="1" hidden="1">
      <c r="A908" s="12" t="s">
        <v>512</v>
      </c>
      <c r="B908" s="82" t="s">
        <v>405</v>
      </c>
      <c r="C908" s="8" t="s">
        <v>547</v>
      </c>
      <c r="D908" s="8" t="s">
        <v>550</v>
      </c>
      <c r="E908" s="6"/>
      <c r="F908" s="7">
        <f t="shared" si="126"/>
        <v>0</v>
      </c>
      <c r="G908" s="7">
        <f t="shared" si="126"/>
        <v>0</v>
      </c>
    </row>
    <row r="909" spans="1:7" ht="33" customHeight="1" hidden="1">
      <c r="A909" s="39" t="str">
        <f ca="1">IF(ISERROR(MATCH(E909,Код_КВР,0)),"",INDIRECT(ADDRESS(MATCH(E909,Код_КВР,0)+1,2,,,"КВР")))</f>
        <v>Капитальные вложения в объекты недвижимого имущества муниципальной собственности</v>
      </c>
      <c r="B909" s="82" t="s">
        <v>405</v>
      </c>
      <c r="C909" s="8" t="s">
        <v>547</v>
      </c>
      <c r="D909" s="8" t="s">
        <v>550</v>
      </c>
      <c r="E909" s="6">
        <v>400</v>
      </c>
      <c r="F909" s="7">
        <f t="shared" si="126"/>
        <v>0</v>
      </c>
      <c r="G909" s="7">
        <f t="shared" si="126"/>
        <v>0</v>
      </c>
    </row>
    <row r="910" spans="1:7" ht="16.5" customHeight="1" hidden="1">
      <c r="A910" s="39" t="str">
        <f ca="1">IF(ISERROR(MATCH(E910,Код_КВР,0)),"",INDIRECT(ADDRESS(MATCH(E910,Код_КВР,0)+1,2,,,"КВР")))</f>
        <v>Бюджетные инвестиции</v>
      </c>
      <c r="B910" s="82" t="s">
        <v>405</v>
      </c>
      <c r="C910" s="8" t="s">
        <v>547</v>
      </c>
      <c r="D910" s="8" t="s">
        <v>550</v>
      </c>
      <c r="E910" s="6">
        <v>410</v>
      </c>
      <c r="F910" s="7">
        <f t="shared" si="126"/>
        <v>0</v>
      </c>
      <c r="G910" s="7">
        <f t="shared" si="126"/>
        <v>0</v>
      </c>
    </row>
    <row r="911" spans="1:7" ht="33" customHeight="1" hidden="1">
      <c r="A911" s="39" t="str">
        <f ca="1">IF(ISERROR(MATCH(E911,Код_КВР,0)),"",INDIRECT(ADDRESS(MATCH(E911,Код_КВР,0)+1,2,,,"КВР")))</f>
        <v>Бюджетные инвестиции в объекты капитального строительства муниципальной собственности</v>
      </c>
      <c r="B911" s="82" t="s">
        <v>405</v>
      </c>
      <c r="C911" s="8" t="s">
        <v>547</v>
      </c>
      <c r="D911" s="8" t="s">
        <v>550</v>
      </c>
      <c r="E911" s="6">
        <v>414</v>
      </c>
      <c r="F911" s="7">
        <f>'прил.16'!G1209</f>
        <v>0</v>
      </c>
      <c r="G911" s="7">
        <f>'прил.16'!H1209</f>
        <v>0</v>
      </c>
    </row>
    <row r="912" spans="1:7" ht="16.5" customHeight="1" hidden="1">
      <c r="A912" s="39" t="str">
        <f ca="1">IF(ISERROR(MATCH(C912,Код_Раздел,0)),"",INDIRECT(ADDRESS(MATCH(C912,Код_Раздел,0)+1,2,,,"Раздел")))</f>
        <v>Жилищно-коммунальное хозяйство</v>
      </c>
      <c r="B912" s="82" t="s">
        <v>405</v>
      </c>
      <c r="C912" s="8" t="s">
        <v>552</v>
      </c>
      <c r="D912" s="1"/>
      <c r="E912" s="6"/>
      <c r="F912" s="7">
        <f aca="true" t="shared" si="127" ref="F912:G915">F913</f>
        <v>0</v>
      </c>
      <c r="G912" s="7">
        <f t="shared" si="127"/>
        <v>0</v>
      </c>
    </row>
    <row r="913" spans="1:7" ht="16.5" customHeight="1" hidden="1">
      <c r="A913" s="13" t="s">
        <v>581</v>
      </c>
      <c r="B913" s="82" t="s">
        <v>405</v>
      </c>
      <c r="C913" s="8" t="s">
        <v>552</v>
      </c>
      <c r="D913" s="8" t="s">
        <v>546</v>
      </c>
      <c r="E913" s="6"/>
      <c r="F913" s="7">
        <f t="shared" si="127"/>
        <v>0</v>
      </c>
      <c r="G913" s="7">
        <f t="shared" si="127"/>
        <v>0</v>
      </c>
    </row>
    <row r="914" spans="1:7" ht="33" customHeight="1" hidden="1">
      <c r="A914" s="39" t="str">
        <f ca="1">IF(ISERROR(MATCH(E914,Код_КВР,0)),"",INDIRECT(ADDRESS(MATCH(E914,Код_КВР,0)+1,2,,,"КВР")))</f>
        <v>Капитальные вложения в объекты недвижимого имущества муниципальной собственности</v>
      </c>
      <c r="B914" s="82" t="s">
        <v>405</v>
      </c>
      <c r="C914" s="8" t="s">
        <v>552</v>
      </c>
      <c r="D914" s="8" t="s">
        <v>546</v>
      </c>
      <c r="E914" s="6">
        <v>400</v>
      </c>
      <c r="F914" s="7">
        <f t="shared" si="127"/>
        <v>0</v>
      </c>
      <c r="G914" s="7">
        <f t="shared" si="127"/>
        <v>0</v>
      </c>
    </row>
    <row r="915" spans="1:7" ht="16.5" customHeight="1" hidden="1">
      <c r="A915" s="39" t="str">
        <f ca="1">IF(ISERROR(MATCH(E915,Код_КВР,0)),"",INDIRECT(ADDRESS(MATCH(E915,Код_КВР,0)+1,2,,,"КВР")))</f>
        <v>Бюджетные инвестиции</v>
      </c>
      <c r="B915" s="82" t="s">
        <v>405</v>
      </c>
      <c r="C915" s="8" t="s">
        <v>552</v>
      </c>
      <c r="D915" s="8" t="s">
        <v>546</v>
      </c>
      <c r="E915" s="6">
        <v>410</v>
      </c>
      <c r="F915" s="7">
        <f t="shared" si="127"/>
        <v>0</v>
      </c>
      <c r="G915" s="7">
        <f t="shared" si="127"/>
        <v>0</v>
      </c>
    </row>
    <row r="916" spans="1:7" ht="33" customHeight="1" hidden="1">
      <c r="A916" s="39" t="str">
        <f ca="1">IF(ISERROR(MATCH(E916,Код_КВР,0)),"",INDIRECT(ADDRESS(MATCH(E916,Код_КВР,0)+1,2,,,"КВР")))</f>
        <v>Бюджетные инвестиции в объекты капитального строительства муниципальной собственности</v>
      </c>
      <c r="B916" s="82" t="s">
        <v>405</v>
      </c>
      <c r="C916" s="8" t="s">
        <v>552</v>
      </c>
      <c r="D916" s="8" t="s">
        <v>546</v>
      </c>
      <c r="E916" s="6">
        <v>414</v>
      </c>
      <c r="F916" s="7">
        <f>'прил.16'!G1261</f>
        <v>0</v>
      </c>
      <c r="G916" s="7">
        <f>'прил.16'!H1261</f>
        <v>0</v>
      </c>
    </row>
    <row r="917" spans="1:7" ht="16.5" customHeight="1" hidden="1">
      <c r="A917" s="39" t="str">
        <f ca="1">IF(ISERROR(MATCH(C917,Код_Раздел,0)),"",INDIRECT(ADDRESS(MATCH(C917,Код_Раздел,0)+1,2,,,"Раздел")))</f>
        <v>Образование</v>
      </c>
      <c r="B917" s="82" t="s">
        <v>405</v>
      </c>
      <c r="C917" s="8" t="s">
        <v>527</v>
      </c>
      <c r="D917" s="1"/>
      <c r="E917" s="6"/>
      <c r="F917" s="7">
        <f aca="true" t="shared" si="128" ref="F917:G920">F918</f>
        <v>0</v>
      </c>
      <c r="G917" s="7">
        <f t="shared" si="128"/>
        <v>0</v>
      </c>
    </row>
    <row r="918" spans="1:7" ht="16.5" customHeight="1" hidden="1">
      <c r="A918" s="10" t="s">
        <v>580</v>
      </c>
      <c r="B918" s="82" t="s">
        <v>405</v>
      </c>
      <c r="C918" s="8" t="s">
        <v>527</v>
      </c>
      <c r="D918" s="1" t="s">
        <v>550</v>
      </c>
      <c r="E918" s="6"/>
      <c r="F918" s="7">
        <f t="shared" si="128"/>
        <v>0</v>
      </c>
      <c r="G918" s="7">
        <f t="shared" si="128"/>
        <v>0</v>
      </c>
    </row>
    <row r="919" spans="1:7" ht="33" customHeight="1" hidden="1">
      <c r="A919" s="39" t="str">
        <f ca="1">IF(ISERROR(MATCH(E919,Код_КВР,0)),"",INDIRECT(ADDRESS(MATCH(E919,Код_КВР,0)+1,2,,,"КВР")))</f>
        <v>Капитальные вложения в объекты недвижимого имущества муниципальной собственности</v>
      </c>
      <c r="B919" s="82" t="s">
        <v>405</v>
      </c>
      <c r="C919" s="8" t="s">
        <v>527</v>
      </c>
      <c r="D919" s="1" t="s">
        <v>550</v>
      </c>
      <c r="E919" s="6">
        <v>400</v>
      </c>
      <c r="F919" s="7">
        <f t="shared" si="128"/>
        <v>0</v>
      </c>
      <c r="G919" s="7">
        <f t="shared" si="128"/>
        <v>0</v>
      </c>
    </row>
    <row r="920" spans="1:7" ht="16.5" customHeight="1" hidden="1">
      <c r="A920" s="39" t="str">
        <f ca="1">IF(ISERROR(MATCH(E920,Код_КВР,0)),"",INDIRECT(ADDRESS(MATCH(E920,Код_КВР,0)+1,2,,,"КВР")))</f>
        <v>Бюджетные инвестиции</v>
      </c>
      <c r="B920" s="82" t="s">
        <v>405</v>
      </c>
      <c r="C920" s="8" t="s">
        <v>527</v>
      </c>
      <c r="D920" s="1" t="s">
        <v>550</v>
      </c>
      <c r="E920" s="6">
        <v>410</v>
      </c>
      <c r="F920" s="7">
        <f t="shared" si="128"/>
        <v>0</v>
      </c>
      <c r="G920" s="7">
        <f t="shared" si="128"/>
        <v>0</v>
      </c>
    </row>
    <row r="921" spans="1:7" ht="33" customHeight="1" hidden="1">
      <c r="A921" s="39" t="str">
        <f ca="1">IF(ISERROR(MATCH(E921,Код_КВР,0)),"",INDIRECT(ADDRESS(MATCH(E921,Код_КВР,0)+1,2,,,"КВР")))</f>
        <v>Бюджетные инвестиции в объекты капитального строительства муниципальной собственности</v>
      </c>
      <c r="B921" s="82" t="s">
        <v>405</v>
      </c>
      <c r="C921" s="8" t="s">
        <v>527</v>
      </c>
      <c r="D921" s="1" t="s">
        <v>550</v>
      </c>
      <c r="E921" s="6">
        <v>414</v>
      </c>
      <c r="F921" s="7">
        <f>'прил.16'!G1288</f>
        <v>0</v>
      </c>
      <c r="G921" s="7">
        <f>'прил.16'!H1288</f>
        <v>0</v>
      </c>
    </row>
    <row r="922" spans="1:7" ht="16.5" customHeight="1" hidden="1">
      <c r="A922" s="39" t="str">
        <f ca="1">IF(ISERROR(MATCH(C922,Код_Раздел,0)),"",INDIRECT(ADDRESS(MATCH(C922,Код_Раздел,0)+1,2,,,"Раздел")))</f>
        <v>Физическая культура и спорт</v>
      </c>
      <c r="B922" s="82" t="s">
        <v>405</v>
      </c>
      <c r="C922" s="8" t="s">
        <v>555</v>
      </c>
      <c r="D922" s="1"/>
      <c r="E922" s="6"/>
      <c r="F922" s="7">
        <f aca="true" t="shared" si="129" ref="F922:G925">F923</f>
        <v>0</v>
      </c>
      <c r="G922" s="7">
        <f t="shared" si="129"/>
        <v>0</v>
      </c>
    </row>
    <row r="923" spans="1:7" ht="16.5" customHeight="1" hidden="1">
      <c r="A923" s="10" t="s">
        <v>524</v>
      </c>
      <c r="B923" s="82" t="s">
        <v>405</v>
      </c>
      <c r="C923" s="8" t="s">
        <v>555</v>
      </c>
      <c r="D923" s="1" t="s">
        <v>552</v>
      </c>
      <c r="E923" s="6"/>
      <c r="F923" s="7">
        <f t="shared" si="129"/>
        <v>0</v>
      </c>
      <c r="G923" s="7">
        <f t="shared" si="129"/>
        <v>0</v>
      </c>
    </row>
    <row r="924" spans="1:7" ht="33" customHeight="1" hidden="1">
      <c r="A924" s="39" t="str">
        <f ca="1">IF(ISERROR(MATCH(E924,Код_КВР,0)),"",INDIRECT(ADDRESS(MATCH(E924,Код_КВР,0)+1,2,,,"КВР")))</f>
        <v>Капитальные вложения в объекты недвижимого имущества муниципальной собственности</v>
      </c>
      <c r="B924" s="82" t="s">
        <v>405</v>
      </c>
      <c r="C924" s="8" t="s">
        <v>555</v>
      </c>
      <c r="D924" s="1" t="s">
        <v>552</v>
      </c>
      <c r="E924" s="6">
        <v>400</v>
      </c>
      <c r="F924" s="7">
        <f t="shared" si="129"/>
        <v>0</v>
      </c>
      <c r="G924" s="7">
        <f t="shared" si="129"/>
        <v>0</v>
      </c>
    </row>
    <row r="925" spans="1:7" ht="16.5" customHeight="1" hidden="1">
      <c r="A925" s="39" t="str">
        <f ca="1">IF(ISERROR(MATCH(E925,Код_КВР,0)),"",INDIRECT(ADDRESS(MATCH(E925,Код_КВР,0)+1,2,,,"КВР")))</f>
        <v>Бюджетные инвестиции</v>
      </c>
      <c r="B925" s="82" t="s">
        <v>405</v>
      </c>
      <c r="C925" s="8" t="s">
        <v>555</v>
      </c>
      <c r="D925" s="1" t="s">
        <v>552</v>
      </c>
      <c r="E925" s="6">
        <v>410</v>
      </c>
      <c r="F925" s="7">
        <f t="shared" si="129"/>
        <v>0</v>
      </c>
      <c r="G925" s="7">
        <f t="shared" si="129"/>
        <v>0</v>
      </c>
    </row>
    <row r="926" spans="1:7" ht="33" customHeight="1" hidden="1">
      <c r="A926" s="39" t="str">
        <f ca="1">IF(ISERROR(MATCH(E926,Код_КВР,0)),"",INDIRECT(ADDRESS(MATCH(E926,Код_КВР,0)+1,2,,,"КВР")))</f>
        <v>Бюджетные инвестиции в объекты капитального строительства муниципальной собственности</v>
      </c>
      <c r="B926" s="82" t="s">
        <v>405</v>
      </c>
      <c r="C926" s="8" t="s">
        <v>555</v>
      </c>
      <c r="D926" s="1" t="s">
        <v>552</v>
      </c>
      <c r="E926" s="6">
        <v>414</v>
      </c>
      <c r="F926" s="7">
        <f>'прил.16'!G1308</f>
        <v>0</v>
      </c>
      <c r="G926" s="7">
        <f>'прил.16'!H1308</f>
        <v>0</v>
      </c>
    </row>
    <row r="927" spans="1:7" ht="16.5" customHeight="1" hidden="1">
      <c r="A927" s="39" t="str">
        <f ca="1">IF(ISERROR(MATCH(B927,Код_КЦСР,0)),"",INDIRECT(ADDRESS(MATCH(B927,Код_КЦСР,0)+1,2,,,"КЦСР")))</f>
        <v>Строительство детского сада № 35 на 330 мест в 105 мкр.</v>
      </c>
      <c r="B927" s="82" t="s">
        <v>407</v>
      </c>
      <c r="C927" s="8"/>
      <c r="D927" s="1"/>
      <c r="E927" s="6"/>
      <c r="F927" s="7">
        <f aca="true" t="shared" si="130" ref="F927:G931">F928</f>
        <v>0</v>
      </c>
      <c r="G927" s="7">
        <f t="shared" si="130"/>
        <v>0</v>
      </c>
    </row>
    <row r="928" spans="1:7" ht="16.5" customHeight="1" hidden="1">
      <c r="A928" s="39" t="str">
        <f ca="1">IF(ISERROR(MATCH(C928,Код_Раздел,0)),"",INDIRECT(ADDRESS(MATCH(C928,Код_Раздел,0)+1,2,,,"Раздел")))</f>
        <v>Образование</v>
      </c>
      <c r="B928" s="82" t="s">
        <v>407</v>
      </c>
      <c r="C928" s="8" t="s">
        <v>527</v>
      </c>
      <c r="D928" s="1"/>
      <c r="E928" s="6"/>
      <c r="F928" s="7">
        <f t="shared" si="130"/>
        <v>0</v>
      </c>
      <c r="G928" s="7">
        <f t="shared" si="130"/>
        <v>0</v>
      </c>
    </row>
    <row r="929" spans="1:7" ht="16.5" customHeight="1" hidden="1">
      <c r="A929" s="10" t="s">
        <v>580</v>
      </c>
      <c r="B929" s="82" t="s">
        <v>407</v>
      </c>
      <c r="C929" s="8" t="s">
        <v>527</v>
      </c>
      <c r="D929" s="1" t="s">
        <v>550</v>
      </c>
      <c r="E929" s="6"/>
      <c r="F929" s="7">
        <f t="shared" si="130"/>
        <v>0</v>
      </c>
      <c r="G929" s="7">
        <f t="shared" si="130"/>
        <v>0</v>
      </c>
    </row>
    <row r="930" spans="1:7" ht="33" customHeight="1" hidden="1">
      <c r="A930" s="39" t="str">
        <f ca="1">IF(ISERROR(MATCH(E930,Код_КВР,0)),"",INDIRECT(ADDRESS(MATCH(E930,Код_КВР,0)+1,2,,,"КВР")))</f>
        <v>Капитальные вложения в объекты недвижимого имущества муниципальной собственности</v>
      </c>
      <c r="B930" s="82" t="s">
        <v>407</v>
      </c>
      <c r="C930" s="8" t="s">
        <v>527</v>
      </c>
      <c r="D930" s="1" t="s">
        <v>550</v>
      </c>
      <c r="E930" s="6">
        <v>400</v>
      </c>
      <c r="F930" s="7">
        <f t="shared" si="130"/>
        <v>0</v>
      </c>
      <c r="G930" s="7">
        <f t="shared" si="130"/>
        <v>0</v>
      </c>
    </row>
    <row r="931" spans="1:7" ht="16.5" customHeight="1" hidden="1">
      <c r="A931" s="39" t="str">
        <f ca="1">IF(ISERROR(MATCH(E931,Код_КВР,0)),"",INDIRECT(ADDRESS(MATCH(E931,Код_КВР,0)+1,2,,,"КВР")))</f>
        <v>Бюджетные инвестиции</v>
      </c>
      <c r="B931" s="82" t="s">
        <v>407</v>
      </c>
      <c r="C931" s="8" t="s">
        <v>527</v>
      </c>
      <c r="D931" s="1" t="s">
        <v>550</v>
      </c>
      <c r="E931" s="6">
        <v>410</v>
      </c>
      <c r="F931" s="7">
        <f t="shared" si="130"/>
        <v>0</v>
      </c>
      <c r="G931" s="7">
        <f t="shared" si="130"/>
        <v>0</v>
      </c>
    </row>
    <row r="932" spans="1:7" ht="33" customHeight="1" hidden="1">
      <c r="A932" s="39" t="str">
        <f ca="1">IF(ISERROR(MATCH(E932,Код_КВР,0)),"",INDIRECT(ADDRESS(MATCH(E932,Код_КВР,0)+1,2,,,"КВР")))</f>
        <v>Бюджетные инвестиции в объекты капитального строительства муниципальной собственности</v>
      </c>
      <c r="B932" s="82" t="s">
        <v>407</v>
      </c>
      <c r="C932" s="8" t="s">
        <v>527</v>
      </c>
      <c r="D932" s="1" t="s">
        <v>550</v>
      </c>
      <c r="E932" s="6">
        <v>414</v>
      </c>
      <c r="F932" s="7">
        <f>'прил.16'!G1292</f>
        <v>0</v>
      </c>
      <c r="G932" s="7">
        <f>'прил.16'!H1292</f>
        <v>0</v>
      </c>
    </row>
    <row r="933" spans="1:7" ht="16.5" customHeight="1" hidden="1">
      <c r="A933" s="39" t="str">
        <f ca="1">IF(ISERROR(MATCH(B933,Код_КЦСР,0)),"",INDIRECT(ADDRESS(MATCH(B933,Код_КЦСР,0)+1,2,,,"КЦСР")))</f>
        <v>Строительство детского сада № 27 в 115 мкр.</v>
      </c>
      <c r="B933" s="82" t="s">
        <v>408</v>
      </c>
      <c r="C933" s="8"/>
      <c r="D933" s="1"/>
      <c r="E933" s="6"/>
      <c r="F933" s="7">
        <f aca="true" t="shared" si="131" ref="F933:G937">F934</f>
        <v>0</v>
      </c>
      <c r="G933" s="7">
        <f t="shared" si="131"/>
        <v>0</v>
      </c>
    </row>
    <row r="934" spans="1:7" ht="16.5" customHeight="1" hidden="1">
      <c r="A934" s="39" t="str">
        <f ca="1">IF(ISERROR(MATCH(C934,Код_Раздел,0)),"",INDIRECT(ADDRESS(MATCH(C934,Код_Раздел,0)+1,2,,,"Раздел")))</f>
        <v>Образование</v>
      </c>
      <c r="B934" s="82" t="s">
        <v>408</v>
      </c>
      <c r="C934" s="8" t="s">
        <v>527</v>
      </c>
      <c r="D934" s="1"/>
      <c r="E934" s="6"/>
      <c r="F934" s="7">
        <f t="shared" si="131"/>
        <v>0</v>
      </c>
      <c r="G934" s="7">
        <f t="shared" si="131"/>
        <v>0</v>
      </c>
    </row>
    <row r="935" spans="1:7" ht="16.5" customHeight="1" hidden="1">
      <c r="A935" s="10" t="s">
        <v>580</v>
      </c>
      <c r="B935" s="82" t="s">
        <v>408</v>
      </c>
      <c r="C935" s="8" t="s">
        <v>527</v>
      </c>
      <c r="D935" s="1" t="s">
        <v>550</v>
      </c>
      <c r="E935" s="6"/>
      <c r="F935" s="7">
        <f t="shared" si="131"/>
        <v>0</v>
      </c>
      <c r="G935" s="7">
        <f t="shared" si="131"/>
        <v>0</v>
      </c>
    </row>
    <row r="936" spans="1:7" ht="33" customHeight="1" hidden="1">
      <c r="A936" s="39" t="str">
        <f ca="1">IF(ISERROR(MATCH(E936,Код_КВР,0)),"",INDIRECT(ADDRESS(MATCH(E936,Код_КВР,0)+1,2,,,"КВР")))</f>
        <v>Капитальные вложения в объекты недвижимого имущества муниципальной собственности</v>
      </c>
      <c r="B936" s="82" t="s">
        <v>408</v>
      </c>
      <c r="C936" s="8" t="s">
        <v>527</v>
      </c>
      <c r="D936" s="1" t="s">
        <v>550</v>
      </c>
      <c r="E936" s="6">
        <v>400</v>
      </c>
      <c r="F936" s="7">
        <f t="shared" si="131"/>
        <v>0</v>
      </c>
      <c r="G936" s="7">
        <f t="shared" si="131"/>
        <v>0</v>
      </c>
    </row>
    <row r="937" spans="1:7" ht="16.5" customHeight="1" hidden="1">
      <c r="A937" s="39" t="str">
        <f ca="1">IF(ISERROR(MATCH(E937,Код_КВР,0)),"",INDIRECT(ADDRESS(MATCH(E937,Код_КВР,0)+1,2,,,"КВР")))</f>
        <v>Бюджетные инвестиции</v>
      </c>
      <c r="B937" s="82" t="s">
        <v>408</v>
      </c>
      <c r="C937" s="8" t="s">
        <v>527</v>
      </c>
      <c r="D937" s="1" t="s">
        <v>550</v>
      </c>
      <c r="E937" s="6">
        <v>410</v>
      </c>
      <c r="F937" s="7">
        <f t="shared" si="131"/>
        <v>0</v>
      </c>
      <c r="G937" s="7">
        <f t="shared" si="131"/>
        <v>0</v>
      </c>
    </row>
    <row r="938" spans="1:7" ht="33" customHeight="1" hidden="1">
      <c r="A938" s="39" t="str">
        <f ca="1">IF(ISERROR(MATCH(E938,Код_КВР,0)),"",INDIRECT(ADDRESS(MATCH(E938,Код_КВР,0)+1,2,,,"КВР")))</f>
        <v>Бюджетные инвестиции в объекты капитального строительства муниципальной собственности</v>
      </c>
      <c r="B938" s="82" t="s">
        <v>408</v>
      </c>
      <c r="C938" s="8" t="s">
        <v>527</v>
      </c>
      <c r="D938" s="1" t="s">
        <v>550</v>
      </c>
      <c r="E938" s="6">
        <v>414</v>
      </c>
      <c r="F938" s="7">
        <f>'прил.16'!G1296</f>
        <v>0</v>
      </c>
      <c r="G938" s="7">
        <f>'прил.16'!H1296</f>
        <v>0</v>
      </c>
    </row>
    <row r="939" spans="1:7" ht="16.5" customHeight="1" hidden="1">
      <c r="A939" s="39" t="str">
        <f ca="1">IF(ISERROR(MATCH(B939,Код_КЦСР,0)),"",INDIRECT(ADDRESS(MATCH(B939,Код_КЦСР,0)+1,2,,,"КЦСР")))</f>
        <v>Строительство полигона твердых бытовых отходов (ТБО) №2</v>
      </c>
      <c r="B939" s="82" t="s">
        <v>409</v>
      </c>
      <c r="C939" s="8"/>
      <c r="D939" s="1"/>
      <c r="E939" s="6"/>
      <c r="F939" s="7">
        <f aca="true" t="shared" si="132" ref="F939:G943">F940</f>
        <v>0</v>
      </c>
      <c r="G939" s="7">
        <f t="shared" si="132"/>
        <v>0</v>
      </c>
    </row>
    <row r="940" spans="1:7" ht="16.5" customHeight="1" hidden="1">
      <c r="A940" s="39" t="str">
        <f ca="1">IF(ISERROR(MATCH(C940,Код_Раздел,0)),"",INDIRECT(ADDRESS(MATCH(C940,Код_Раздел,0)+1,2,,,"Раздел")))</f>
        <v>Жилищно-коммунальное хозяйство</v>
      </c>
      <c r="B940" s="82" t="s">
        <v>409</v>
      </c>
      <c r="C940" s="8" t="s">
        <v>552</v>
      </c>
      <c r="D940" s="1"/>
      <c r="E940" s="6"/>
      <c r="F940" s="7">
        <f t="shared" si="132"/>
        <v>0</v>
      </c>
      <c r="G940" s="7">
        <f t="shared" si="132"/>
        <v>0</v>
      </c>
    </row>
    <row r="941" spans="1:7" ht="16.5" customHeight="1" hidden="1">
      <c r="A941" s="10" t="s">
        <v>582</v>
      </c>
      <c r="B941" s="82" t="s">
        <v>409</v>
      </c>
      <c r="C941" s="8" t="s">
        <v>552</v>
      </c>
      <c r="D941" s="8" t="s">
        <v>545</v>
      </c>
      <c r="E941" s="6"/>
      <c r="F941" s="7">
        <f t="shared" si="132"/>
        <v>0</v>
      </c>
      <c r="G941" s="7">
        <f t="shared" si="132"/>
        <v>0</v>
      </c>
    </row>
    <row r="942" spans="1:7" ht="33" customHeight="1" hidden="1">
      <c r="A942" s="39" t="str">
        <f ca="1">IF(ISERROR(MATCH(E942,Код_КВР,0)),"",INDIRECT(ADDRESS(MATCH(E942,Код_КВР,0)+1,2,,,"КВР")))</f>
        <v>Капитальные вложения в объекты недвижимого имущества муниципальной собственности</v>
      </c>
      <c r="B942" s="82" t="s">
        <v>409</v>
      </c>
      <c r="C942" s="8" t="s">
        <v>552</v>
      </c>
      <c r="D942" s="8" t="s">
        <v>545</v>
      </c>
      <c r="E942" s="6">
        <v>400</v>
      </c>
      <c r="F942" s="7">
        <f t="shared" si="132"/>
        <v>0</v>
      </c>
      <c r="G942" s="7">
        <f t="shared" si="132"/>
        <v>0</v>
      </c>
    </row>
    <row r="943" spans="1:7" ht="16.5" customHeight="1" hidden="1">
      <c r="A943" s="39" t="str">
        <f ca="1">IF(ISERROR(MATCH(E943,Код_КВР,0)),"",INDIRECT(ADDRESS(MATCH(E943,Код_КВР,0)+1,2,,,"КВР")))</f>
        <v>Бюджетные инвестиции</v>
      </c>
      <c r="B943" s="82" t="s">
        <v>409</v>
      </c>
      <c r="C943" s="8" t="s">
        <v>552</v>
      </c>
      <c r="D943" s="8" t="s">
        <v>545</v>
      </c>
      <c r="E943" s="6">
        <v>410</v>
      </c>
      <c r="F943" s="7">
        <f t="shared" si="132"/>
        <v>0</v>
      </c>
      <c r="G943" s="7">
        <f t="shared" si="132"/>
        <v>0</v>
      </c>
    </row>
    <row r="944" spans="1:7" ht="33" customHeight="1" hidden="1">
      <c r="A944" s="39" t="str">
        <f ca="1">IF(ISERROR(MATCH(E944,Код_КВР,0)),"",INDIRECT(ADDRESS(MATCH(E944,Код_КВР,0)+1,2,,,"КВР")))</f>
        <v>Бюджетные инвестиции в объекты капитального строительства муниципальной собственности</v>
      </c>
      <c r="B944" s="82" t="s">
        <v>409</v>
      </c>
      <c r="C944" s="8" t="s">
        <v>552</v>
      </c>
      <c r="D944" s="8" t="s">
        <v>545</v>
      </c>
      <c r="E944" s="6">
        <v>414</v>
      </c>
      <c r="F944" s="7">
        <f>'прил.16'!G1254</f>
        <v>0</v>
      </c>
      <c r="G944" s="7">
        <f>'прил.16'!H1254</f>
        <v>0</v>
      </c>
    </row>
    <row r="945" spans="1:7" ht="16.5" customHeight="1" hidden="1">
      <c r="A945" s="39" t="str">
        <f ca="1">IF(ISERROR(MATCH(B945,Код_КЦСР,0)),"",INDIRECT(ADDRESS(MATCH(B945,Код_КЦСР,0)+1,2,,,"КЦСР")))</f>
        <v>Капитальный ремонт  объектов муниципальной собственности</v>
      </c>
      <c r="B945" s="54" t="s">
        <v>410</v>
      </c>
      <c r="C945" s="8"/>
      <c r="D945" s="1"/>
      <c r="E945" s="6"/>
      <c r="F945" s="7">
        <f>F946+F951</f>
        <v>0</v>
      </c>
      <c r="G945" s="7">
        <f>G946+G951</f>
        <v>0</v>
      </c>
    </row>
    <row r="946" spans="1:7" ht="16.5" customHeight="1" hidden="1">
      <c r="A946" s="39" t="str">
        <f ca="1">IF(ISERROR(MATCH(C946,Код_Раздел,0)),"",INDIRECT(ADDRESS(MATCH(C946,Код_Раздел,0)+1,2,,,"Раздел")))</f>
        <v>Общегосударственные  вопросы</v>
      </c>
      <c r="B946" s="54" t="s">
        <v>410</v>
      </c>
      <c r="C946" s="8" t="s">
        <v>544</v>
      </c>
      <c r="D946" s="1"/>
      <c r="E946" s="6"/>
      <c r="F946" s="7">
        <f aca="true" t="shared" si="133" ref="F946:G949">F947</f>
        <v>0</v>
      </c>
      <c r="G946" s="7">
        <f t="shared" si="133"/>
        <v>0</v>
      </c>
    </row>
    <row r="947" spans="1:7" ht="16.5" customHeight="1" hidden="1">
      <c r="A947" s="10" t="s">
        <v>568</v>
      </c>
      <c r="B947" s="54" t="s">
        <v>410</v>
      </c>
      <c r="C947" s="8" t="s">
        <v>544</v>
      </c>
      <c r="D947" s="1" t="s">
        <v>522</v>
      </c>
      <c r="E947" s="6"/>
      <c r="F947" s="7">
        <f t="shared" si="133"/>
        <v>0</v>
      </c>
      <c r="G947" s="7">
        <f t="shared" si="133"/>
        <v>0</v>
      </c>
    </row>
    <row r="948" spans="1:7" ht="16.5" customHeight="1" hidden="1">
      <c r="A948" s="39" t="str">
        <f ca="1">IF(ISERROR(MATCH(E948,Код_КВР,0)),"",INDIRECT(ADDRESS(MATCH(E948,Код_КВР,0)+1,2,,,"КВР")))</f>
        <v>Закупка товаров, работ и услуг для муниципальных нужд</v>
      </c>
      <c r="B948" s="54" t="s">
        <v>410</v>
      </c>
      <c r="C948" s="8" t="s">
        <v>544</v>
      </c>
      <c r="D948" s="1" t="s">
        <v>522</v>
      </c>
      <c r="E948" s="6">
        <v>200</v>
      </c>
      <c r="F948" s="7">
        <f t="shared" si="133"/>
        <v>0</v>
      </c>
      <c r="G948" s="7">
        <f t="shared" si="133"/>
        <v>0</v>
      </c>
    </row>
    <row r="949" spans="1:7" ht="33" customHeight="1" hidden="1">
      <c r="A949" s="39" t="str">
        <f ca="1">IF(ISERROR(MATCH(E949,Код_КВР,0)),"",INDIRECT(ADDRESS(MATCH(E949,Код_КВР,0)+1,2,,,"КВР")))</f>
        <v>Иные закупки товаров, работ и услуг для обеспечения муниципальных нужд</v>
      </c>
      <c r="B949" s="54" t="s">
        <v>410</v>
      </c>
      <c r="C949" s="8" t="s">
        <v>544</v>
      </c>
      <c r="D949" s="1" t="s">
        <v>522</v>
      </c>
      <c r="E949" s="6">
        <v>240</v>
      </c>
      <c r="F949" s="7">
        <f t="shared" si="133"/>
        <v>0</v>
      </c>
      <c r="G949" s="7">
        <f t="shared" si="133"/>
        <v>0</v>
      </c>
    </row>
    <row r="950" spans="1:7" ht="33" customHeight="1" hidden="1">
      <c r="A950" s="39" t="str">
        <f ca="1">IF(ISERROR(MATCH(E950,Код_КВР,0)),"",INDIRECT(ADDRESS(MATCH(E950,Код_КВР,0)+1,2,,,"КВР")))</f>
        <v>Закупка товаров, работ, услуг в целях капитального ремонта муниципального имущества</v>
      </c>
      <c r="B950" s="54" t="s">
        <v>410</v>
      </c>
      <c r="C950" s="8" t="s">
        <v>544</v>
      </c>
      <c r="D950" s="1" t="s">
        <v>522</v>
      </c>
      <c r="E950" s="6">
        <v>243</v>
      </c>
      <c r="F950" s="7">
        <f>'прил.16'!G1190</f>
        <v>0</v>
      </c>
      <c r="G950" s="7">
        <f>'прил.16'!H1190</f>
        <v>0</v>
      </c>
    </row>
    <row r="951" spans="1:7" ht="16.5" customHeight="1" hidden="1">
      <c r="A951" s="39" t="str">
        <f ca="1">IF(ISERROR(MATCH(C951,Код_Раздел,0)),"",INDIRECT(ADDRESS(MATCH(C951,Код_Раздел,0)+1,2,,,"Раздел")))</f>
        <v>Образование</v>
      </c>
      <c r="B951" s="54" t="s">
        <v>410</v>
      </c>
      <c r="C951" s="8" t="s">
        <v>527</v>
      </c>
      <c r="D951" s="1"/>
      <c r="E951" s="6"/>
      <c r="F951" s="7">
        <f>F952+F956</f>
        <v>0</v>
      </c>
      <c r="G951" s="7">
        <f>G952+G956</f>
        <v>0</v>
      </c>
    </row>
    <row r="952" spans="1:7" ht="16.5" customHeight="1" hidden="1">
      <c r="A952" s="10" t="s">
        <v>579</v>
      </c>
      <c r="B952" s="54" t="s">
        <v>410</v>
      </c>
      <c r="C952" s="8" t="s">
        <v>527</v>
      </c>
      <c r="D952" s="1" t="s">
        <v>545</v>
      </c>
      <c r="E952" s="6"/>
      <c r="F952" s="7">
        <f aca="true" t="shared" si="134" ref="F952:G954">F953</f>
        <v>0</v>
      </c>
      <c r="G952" s="7">
        <f t="shared" si="134"/>
        <v>0</v>
      </c>
    </row>
    <row r="953" spans="1:7" ht="16.5" customHeight="1" hidden="1">
      <c r="A953" s="39" t="str">
        <f ca="1">IF(ISERROR(MATCH(E953,Код_КВР,0)),"",INDIRECT(ADDRESS(MATCH(E953,Код_КВР,0)+1,2,,,"КВР")))</f>
        <v>Закупка товаров, работ и услуг для муниципальных нужд</v>
      </c>
      <c r="B953" s="54" t="s">
        <v>410</v>
      </c>
      <c r="C953" s="8" t="s">
        <v>527</v>
      </c>
      <c r="D953" s="1" t="s">
        <v>545</v>
      </c>
      <c r="E953" s="6">
        <v>200</v>
      </c>
      <c r="F953" s="7">
        <f t="shared" si="134"/>
        <v>0</v>
      </c>
      <c r="G953" s="7">
        <f t="shared" si="134"/>
        <v>0</v>
      </c>
    </row>
    <row r="954" spans="1:7" ht="33" customHeight="1" hidden="1">
      <c r="A954" s="39" t="str">
        <f ca="1">IF(ISERROR(MATCH(E954,Код_КВР,0)),"",INDIRECT(ADDRESS(MATCH(E954,Код_КВР,0)+1,2,,,"КВР")))</f>
        <v>Иные закупки товаров, работ и услуг для обеспечения муниципальных нужд</v>
      </c>
      <c r="B954" s="54" t="s">
        <v>410</v>
      </c>
      <c r="C954" s="8" t="s">
        <v>527</v>
      </c>
      <c r="D954" s="1" t="s">
        <v>545</v>
      </c>
      <c r="E954" s="6">
        <v>240</v>
      </c>
      <c r="F954" s="7">
        <f t="shared" si="134"/>
        <v>0</v>
      </c>
      <c r="G954" s="7">
        <f t="shared" si="134"/>
        <v>0</v>
      </c>
    </row>
    <row r="955" spans="1:7" ht="33" customHeight="1" hidden="1">
      <c r="A955" s="39" t="str">
        <f ca="1">IF(ISERROR(MATCH(E955,Код_КВР,0)),"",INDIRECT(ADDRESS(MATCH(E955,Код_КВР,0)+1,2,,,"КВР")))</f>
        <v>Закупка товаров, работ, услуг в целях капитального ремонта муниципального имущества</v>
      </c>
      <c r="B955" s="54" t="s">
        <v>410</v>
      </c>
      <c r="C955" s="8" t="s">
        <v>527</v>
      </c>
      <c r="D955" s="1" t="s">
        <v>545</v>
      </c>
      <c r="E955" s="6">
        <v>243</v>
      </c>
      <c r="F955" s="7">
        <f>'прил.16'!G1268</f>
        <v>0</v>
      </c>
      <c r="G955" s="7">
        <f>'прил.16'!H1268</f>
        <v>0</v>
      </c>
    </row>
    <row r="956" spans="1:7" ht="16.5" customHeight="1" hidden="1">
      <c r="A956" s="10" t="s">
        <v>580</v>
      </c>
      <c r="B956" s="54" t="s">
        <v>410</v>
      </c>
      <c r="C956" s="8" t="s">
        <v>527</v>
      </c>
      <c r="D956" s="1" t="s">
        <v>550</v>
      </c>
      <c r="E956" s="6"/>
      <c r="F956" s="7">
        <f aca="true" t="shared" si="135" ref="F956:G958">F957</f>
        <v>0</v>
      </c>
      <c r="G956" s="7">
        <f t="shared" si="135"/>
        <v>0</v>
      </c>
    </row>
    <row r="957" spans="1:7" ht="16.5" customHeight="1" hidden="1">
      <c r="A957" s="39" t="str">
        <f ca="1">IF(ISERROR(MATCH(E957,Код_КВР,0)),"",INDIRECT(ADDRESS(MATCH(E957,Код_КВР,0)+1,2,,,"КВР")))</f>
        <v>Закупка товаров, работ и услуг для муниципальных нужд</v>
      </c>
      <c r="B957" s="54" t="s">
        <v>410</v>
      </c>
      <c r="C957" s="8" t="s">
        <v>527</v>
      </c>
      <c r="D957" s="1" t="s">
        <v>550</v>
      </c>
      <c r="E957" s="6">
        <v>200</v>
      </c>
      <c r="F957" s="7">
        <f t="shared" si="135"/>
        <v>0</v>
      </c>
      <c r="G957" s="7">
        <f t="shared" si="135"/>
        <v>0</v>
      </c>
    </row>
    <row r="958" spans="1:7" ht="33" customHeight="1" hidden="1">
      <c r="A958" s="39" t="str">
        <f ca="1">IF(ISERROR(MATCH(E958,Код_КВР,0)),"",INDIRECT(ADDRESS(MATCH(E958,Код_КВР,0)+1,2,,,"КВР")))</f>
        <v>Иные закупки товаров, работ и услуг для обеспечения муниципальных нужд</v>
      </c>
      <c r="B958" s="54" t="s">
        <v>410</v>
      </c>
      <c r="C958" s="8" t="s">
        <v>527</v>
      </c>
      <c r="D958" s="1" t="s">
        <v>550</v>
      </c>
      <c r="E958" s="6">
        <v>240</v>
      </c>
      <c r="F958" s="7">
        <f t="shared" si="135"/>
        <v>0</v>
      </c>
      <c r="G958" s="7">
        <f t="shared" si="135"/>
        <v>0</v>
      </c>
    </row>
    <row r="959" spans="1:7" ht="33" customHeight="1" hidden="1">
      <c r="A959" s="39" t="str">
        <f ca="1">IF(ISERROR(MATCH(E959,Код_КВР,0)),"",INDIRECT(ADDRESS(MATCH(E959,Код_КВР,0)+1,2,,,"КВР")))</f>
        <v>Закупка товаров, работ, услуг в целях капитального ремонта муниципального имущества</v>
      </c>
      <c r="B959" s="54" t="s">
        <v>410</v>
      </c>
      <c r="C959" s="8" t="s">
        <v>527</v>
      </c>
      <c r="D959" s="1" t="s">
        <v>550</v>
      </c>
      <c r="E959" s="6">
        <v>243</v>
      </c>
      <c r="F959" s="7">
        <f>'прил.16'!G1300</f>
        <v>0</v>
      </c>
      <c r="G959" s="7">
        <f>'прил.16'!H1300</f>
        <v>0</v>
      </c>
    </row>
    <row r="960" spans="1:7" ht="66">
      <c r="A960" s="39" t="str">
        <f ca="1">IF(ISERROR(MATCH(B960,Код_КЦСР,0)),"",INDIRECT(ADDRESS(MATCH(B960,Код_КЦСР,0)+1,2,,,"КЦСР")))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60" s="54" t="s">
        <v>411</v>
      </c>
      <c r="C960" s="8"/>
      <c r="D960" s="1"/>
      <c r="E960" s="6"/>
      <c r="F960" s="7">
        <f>F961</f>
        <v>49651.2</v>
      </c>
      <c r="G960" s="7">
        <f>G961</f>
        <v>49684.5</v>
      </c>
    </row>
    <row r="961" spans="1:7" ht="12.75">
      <c r="A961" s="39" t="str">
        <f ca="1">IF(ISERROR(MATCH(C961,Код_Раздел,0)),"",INDIRECT(ADDRESS(MATCH(C961,Код_Раздел,0)+1,2,,,"Раздел")))</f>
        <v>Национальная экономика</v>
      </c>
      <c r="B961" s="54" t="s">
        <v>411</v>
      </c>
      <c r="C961" s="8" t="s">
        <v>547</v>
      </c>
      <c r="D961" s="1"/>
      <c r="E961" s="6"/>
      <c r="F961" s="7">
        <f>F962</f>
        <v>49651.2</v>
      </c>
      <c r="G961" s="7">
        <f>G962</f>
        <v>49684.5</v>
      </c>
    </row>
    <row r="962" spans="1:7" ht="12.75">
      <c r="A962" s="10" t="s">
        <v>554</v>
      </c>
      <c r="B962" s="54" t="s">
        <v>411</v>
      </c>
      <c r="C962" s="8" t="s">
        <v>547</v>
      </c>
      <c r="D962" s="8" t="s">
        <v>528</v>
      </c>
      <c r="E962" s="6"/>
      <c r="F962" s="7">
        <f>F963+F965+F968</f>
        <v>49651.2</v>
      </c>
      <c r="G962" s="7">
        <f>G963+G965+G968</f>
        <v>49684.5</v>
      </c>
    </row>
    <row r="963" spans="1:7" ht="33">
      <c r="A963" s="39" t="str">
        <f aca="true" t="shared" si="136" ref="A963:A971">IF(ISERROR(MATCH(E963,Код_КВР,0)),"",INDIRECT(ADDRESS(MATCH(E963,Код_КВР,0)+1,2,,,"КВР")))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63" s="54" t="s">
        <v>411</v>
      </c>
      <c r="C963" s="8" t="s">
        <v>547</v>
      </c>
      <c r="D963" s="8" t="s">
        <v>528</v>
      </c>
      <c r="E963" s="6">
        <v>100</v>
      </c>
      <c r="F963" s="7">
        <f>F964</f>
        <v>46064.2</v>
      </c>
      <c r="G963" s="7">
        <f>G964</f>
        <v>46091.2</v>
      </c>
    </row>
    <row r="964" spans="1:7" ht="12.75">
      <c r="A964" s="39" t="str">
        <f ca="1" t="shared" si="136"/>
        <v>Расходы на выплаты персоналу казенных учреждений</v>
      </c>
      <c r="B964" s="54" t="s">
        <v>411</v>
      </c>
      <c r="C964" s="8" t="s">
        <v>547</v>
      </c>
      <c r="D964" s="8" t="s">
        <v>528</v>
      </c>
      <c r="E964" s="6">
        <v>110</v>
      </c>
      <c r="F964" s="7">
        <f>'прил.16'!G1224</f>
        <v>46064.2</v>
      </c>
      <c r="G964" s="7">
        <f>'прил.16'!H1224</f>
        <v>46091.2</v>
      </c>
    </row>
    <row r="965" spans="1:7" ht="12.75">
      <c r="A965" s="39" t="str">
        <f ca="1" t="shared" si="136"/>
        <v>Закупка товаров, работ и услуг для муниципальных нужд</v>
      </c>
      <c r="B965" s="54" t="s">
        <v>411</v>
      </c>
      <c r="C965" s="8" t="s">
        <v>547</v>
      </c>
      <c r="D965" s="8" t="s">
        <v>528</v>
      </c>
      <c r="E965" s="6">
        <v>200</v>
      </c>
      <c r="F965" s="7">
        <f>F966</f>
        <v>2952.5</v>
      </c>
      <c r="G965" s="7">
        <f>G966</f>
        <v>2958.8</v>
      </c>
    </row>
    <row r="966" spans="1:7" ht="33">
      <c r="A966" s="39" t="str">
        <f ca="1" t="shared" si="136"/>
        <v>Иные закупки товаров, работ и услуг для обеспечения муниципальных нужд</v>
      </c>
      <c r="B966" s="54" t="s">
        <v>411</v>
      </c>
      <c r="C966" s="8" t="s">
        <v>547</v>
      </c>
      <c r="D966" s="8" t="s">
        <v>528</v>
      </c>
      <c r="E966" s="6">
        <v>240</v>
      </c>
      <c r="F966" s="7">
        <f>F967</f>
        <v>2952.5</v>
      </c>
      <c r="G966" s="7">
        <f>G967</f>
        <v>2958.8</v>
      </c>
    </row>
    <row r="967" spans="1:7" ht="33">
      <c r="A967" s="39" t="str">
        <f ca="1" t="shared" si="136"/>
        <v xml:space="preserve">Прочая закупка товаров, работ и услуг для обеспечения муниципальных нужд         </v>
      </c>
      <c r="B967" s="54" t="s">
        <v>411</v>
      </c>
      <c r="C967" s="8" t="s">
        <v>547</v>
      </c>
      <c r="D967" s="8" t="s">
        <v>528</v>
      </c>
      <c r="E967" s="6">
        <v>244</v>
      </c>
      <c r="F967" s="7">
        <f>'прил.16'!G1227</f>
        <v>2952.5</v>
      </c>
      <c r="G967" s="7">
        <f>'прил.16'!H1227</f>
        <v>2958.8</v>
      </c>
    </row>
    <row r="968" spans="1:7" ht="12.75">
      <c r="A968" s="39" t="str">
        <f ca="1" t="shared" si="136"/>
        <v>Иные бюджетные ассигнования</v>
      </c>
      <c r="B968" s="54" t="s">
        <v>411</v>
      </c>
      <c r="C968" s="8" t="s">
        <v>547</v>
      </c>
      <c r="D968" s="8" t="s">
        <v>528</v>
      </c>
      <c r="E968" s="6">
        <v>800</v>
      </c>
      <c r="F968" s="7">
        <f>F969</f>
        <v>634.5</v>
      </c>
      <c r="G968" s="7">
        <f>G969</f>
        <v>634.5</v>
      </c>
    </row>
    <row r="969" spans="1:7" ht="12.75">
      <c r="A969" s="39" t="str">
        <f ca="1" t="shared" si="136"/>
        <v>Уплата налогов, сборов и иных платежей</v>
      </c>
      <c r="B969" s="54" t="s">
        <v>411</v>
      </c>
      <c r="C969" s="8" t="s">
        <v>547</v>
      </c>
      <c r="D969" s="8" t="s">
        <v>528</v>
      </c>
      <c r="E969" s="6">
        <v>850</v>
      </c>
      <c r="F969" s="7">
        <f>SUM(F970:F971)</f>
        <v>634.5</v>
      </c>
      <c r="G969" s="7">
        <f>SUM(G970:G971)</f>
        <v>634.5</v>
      </c>
    </row>
    <row r="970" spans="1:7" ht="12.75">
      <c r="A970" s="39" t="str">
        <f ca="1" t="shared" si="136"/>
        <v>Уплата налога на имущество организаций и земельного налога</v>
      </c>
      <c r="B970" s="54" t="s">
        <v>411</v>
      </c>
      <c r="C970" s="8" t="s">
        <v>547</v>
      </c>
      <c r="D970" s="8" t="s">
        <v>528</v>
      </c>
      <c r="E970" s="6">
        <v>851</v>
      </c>
      <c r="F970" s="7">
        <f>'прил.16'!G1230</f>
        <v>183.1</v>
      </c>
      <c r="G970" s="7">
        <f>'прил.16'!H1230</f>
        <v>183.1</v>
      </c>
    </row>
    <row r="971" spans="1:7" ht="12.75">
      <c r="A971" s="39" t="str">
        <f ca="1" t="shared" si="136"/>
        <v>Уплата прочих налогов, сборов и иных платежей</v>
      </c>
      <c r="B971" s="54" t="s">
        <v>411</v>
      </c>
      <c r="C971" s="8" t="s">
        <v>547</v>
      </c>
      <c r="D971" s="8" t="s">
        <v>528</v>
      </c>
      <c r="E971" s="6">
        <v>852</v>
      </c>
      <c r="F971" s="7">
        <f>'прил.16'!G1231</f>
        <v>451.4</v>
      </c>
      <c r="G971" s="7">
        <f>'прил.16'!H1231</f>
        <v>451.4</v>
      </c>
    </row>
    <row r="972" spans="1:7" ht="49.5">
      <c r="A972" s="39" t="str">
        <f ca="1">IF(ISERROR(MATCH(B972,Код_КЦСР,0)),"",INDIRECT(ADDRESS(MATCH(B972,Код_КЦСР,0)+1,2,,,"КЦСР")))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72" s="54" t="s">
        <v>413</v>
      </c>
      <c r="C972" s="8"/>
      <c r="D972" s="1"/>
      <c r="E972" s="6"/>
      <c r="F972" s="7">
        <f>F973+F1018</f>
        <v>53954.8</v>
      </c>
      <c r="G972" s="7">
        <f>G973+G1018</f>
        <v>51817.1</v>
      </c>
    </row>
    <row r="973" spans="1:7" ht="33">
      <c r="A973" s="39" t="str">
        <f ca="1">IF(ISERROR(MATCH(B973,Код_КЦСР,0)),"",INDIRECT(ADDRESS(MATCH(B973,Код_КЦСР,0)+1,2,,,"КЦСР")))</f>
        <v>Обеспечение пожарной безопасности муниципальных учреждений города</v>
      </c>
      <c r="B973" s="54" t="s">
        <v>415</v>
      </c>
      <c r="C973" s="8"/>
      <c r="D973" s="1"/>
      <c r="E973" s="6"/>
      <c r="F973" s="7">
        <f>F974+F995+F1010</f>
        <v>5000</v>
      </c>
      <c r="G973" s="7">
        <f>G974+G995+G1010</f>
        <v>2777.2</v>
      </c>
    </row>
    <row r="974" spans="1:7" ht="49.5">
      <c r="A974" s="39" t="str">
        <f ca="1">IF(ISERROR(MATCH(B974,Код_КЦСР,0)),"",INDIRECT(ADDRESS(MATCH(B974,Код_КЦСР,0)+1,2,,,"КЦСР")))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74" s="54" t="s">
        <v>417</v>
      </c>
      <c r="C974" s="8"/>
      <c r="D974" s="1"/>
      <c r="E974" s="6"/>
      <c r="F974" s="7">
        <f>F975+F980+F990</f>
        <v>1544.8</v>
      </c>
      <c r="G974" s="7">
        <f>G975+G980+G990</f>
        <v>793.1</v>
      </c>
    </row>
    <row r="975" spans="1:7" ht="12.75">
      <c r="A975" s="39" t="str">
        <f ca="1">IF(ISERROR(MATCH(C975,Код_Раздел,0)),"",INDIRECT(ADDRESS(MATCH(C975,Код_Раздел,0)+1,2,,,"Раздел")))</f>
        <v>Национальная безопасность и правоохранительная  деятельность</v>
      </c>
      <c r="B975" s="54" t="s">
        <v>417</v>
      </c>
      <c r="C975" s="8" t="s">
        <v>546</v>
      </c>
      <c r="D975" s="1"/>
      <c r="E975" s="6"/>
      <c r="F975" s="7">
        <f aca="true" t="shared" si="137" ref="F975:G978">F976</f>
        <v>145</v>
      </c>
      <c r="G975" s="7">
        <f t="shared" si="137"/>
        <v>150</v>
      </c>
    </row>
    <row r="976" spans="1:7" ht="33">
      <c r="A976" s="14" t="s">
        <v>591</v>
      </c>
      <c r="B976" s="54" t="s">
        <v>417</v>
      </c>
      <c r="C976" s="8" t="s">
        <v>546</v>
      </c>
      <c r="D976" s="1" t="s">
        <v>550</v>
      </c>
      <c r="E976" s="6"/>
      <c r="F976" s="7">
        <f t="shared" si="137"/>
        <v>145</v>
      </c>
      <c r="G976" s="7">
        <f t="shared" si="137"/>
        <v>150</v>
      </c>
    </row>
    <row r="977" spans="1:7" ht="12.75">
      <c r="A977" s="39" t="str">
        <f ca="1">IF(ISERROR(MATCH(E977,Код_КВР,0)),"",INDIRECT(ADDRESS(MATCH(E977,Код_КВР,0)+1,2,,,"КВР")))</f>
        <v>Закупка товаров, работ и услуг для муниципальных нужд</v>
      </c>
      <c r="B977" s="54" t="s">
        <v>417</v>
      </c>
      <c r="C977" s="8" t="s">
        <v>546</v>
      </c>
      <c r="D977" s="1" t="s">
        <v>550</v>
      </c>
      <c r="E977" s="6">
        <v>200</v>
      </c>
      <c r="F977" s="7">
        <f t="shared" si="137"/>
        <v>145</v>
      </c>
      <c r="G977" s="7">
        <f t="shared" si="137"/>
        <v>150</v>
      </c>
    </row>
    <row r="978" spans="1:7" ht="33">
      <c r="A978" s="39" t="str">
        <f ca="1">IF(ISERROR(MATCH(E978,Код_КВР,0)),"",INDIRECT(ADDRESS(MATCH(E978,Код_КВР,0)+1,2,,,"КВР")))</f>
        <v>Иные закупки товаров, работ и услуг для обеспечения муниципальных нужд</v>
      </c>
      <c r="B978" s="54" t="s">
        <v>417</v>
      </c>
      <c r="C978" s="8" t="s">
        <v>546</v>
      </c>
      <c r="D978" s="1" t="s">
        <v>550</v>
      </c>
      <c r="E978" s="6">
        <v>240</v>
      </c>
      <c r="F978" s="7">
        <f t="shared" si="137"/>
        <v>145</v>
      </c>
      <c r="G978" s="7">
        <f t="shared" si="137"/>
        <v>150</v>
      </c>
    </row>
    <row r="979" spans="1:7" ht="33">
      <c r="A979" s="39" t="str">
        <f ca="1">IF(ISERROR(MATCH(E979,Код_КВР,0)),"",INDIRECT(ADDRESS(MATCH(E979,Код_КВР,0)+1,2,,,"КВР")))</f>
        <v xml:space="preserve">Прочая закупка товаров, работ и услуг для обеспечения муниципальных нужд         </v>
      </c>
      <c r="B979" s="54" t="s">
        <v>417</v>
      </c>
      <c r="C979" s="8" t="s">
        <v>546</v>
      </c>
      <c r="D979" s="1" t="s">
        <v>550</v>
      </c>
      <c r="E979" s="6">
        <v>244</v>
      </c>
      <c r="F979" s="7">
        <f>'прил.16'!G158</f>
        <v>145</v>
      </c>
      <c r="G979" s="7">
        <f>'прил.16'!H158</f>
        <v>150</v>
      </c>
    </row>
    <row r="980" spans="1:7" ht="12.75">
      <c r="A980" s="39" t="str">
        <f ca="1">IF(ISERROR(MATCH(C980,Код_Раздел,0)),"",INDIRECT(ADDRESS(MATCH(C980,Код_Раздел,0)+1,2,,,"Раздел")))</f>
        <v>Образование</v>
      </c>
      <c r="B980" s="54" t="s">
        <v>417</v>
      </c>
      <c r="C980" s="8" t="s">
        <v>527</v>
      </c>
      <c r="D980" s="1"/>
      <c r="E980" s="6"/>
      <c r="F980" s="7">
        <f>F981</f>
        <v>462</v>
      </c>
      <c r="G980" s="7">
        <f>G981</f>
        <v>465</v>
      </c>
    </row>
    <row r="981" spans="1:7" ht="12.75">
      <c r="A981" s="10" t="s">
        <v>580</v>
      </c>
      <c r="B981" s="54" t="s">
        <v>417</v>
      </c>
      <c r="C981" s="8" t="s">
        <v>527</v>
      </c>
      <c r="D981" s="1" t="s">
        <v>550</v>
      </c>
      <c r="E981" s="6"/>
      <c r="F981" s="7">
        <f>F982+F985</f>
        <v>462</v>
      </c>
      <c r="G981" s="7">
        <f>G982+G985</f>
        <v>465</v>
      </c>
    </row>
    <row r="982" spans="1:7" ht="12.75">
      <c r="A982" s="39" t="str">
        <f aca="true" t="shared" si="138" ref="A982:A989">IF(ISERROR(MATCH(E982,Код_КВР,0)),"",INDIRECT(ADDRESS(MATCH(E982,Код_КВР,0)+1,2,,,"КВР")))</f>
        <v>Закупка товаров, работ и услуг для муниципальных нужд</v>
      </c>
      <c r="B982" s="54" t="s">
        <v>417</v>
      </c>
      <c r="C982" s="8" t="s">
        <v>527</v>
      </c>
      <c r="D982" s="1" t="s">
        <v>550</v>
      </c>
      <c r="E982" s="6">
        <v>200</v>
      </c>
      <c r="F982" s="7">
        <f>F983</f>
        <v>400</v>
      </c>
      <c r="G982" s="7">
        <f>G983</f>
        <v>400</v>
      </c>
    </row>
    <row r="983" spans="1:7" ht="33">
      <c r="A983" s="39" t="str">
        <f ca="1" t="shared" si="138"/>
        <v>Иные закупки товаров, работ и услуг для обеспечения муниципальных нужд</v>
      </c>
      <c r="B983" s="54" t="s">
        <v>417</v>
      </c>
      <c r="C983" s="8" t="s">
        <v>527</v>
      </c>
      <c r="D983" s="1" t="s">
        <v>550</v>
      </c>
      <c r="E983" s="6">
        <v>240</v>
      </c>
      <c r="F983" s="7">
        <f>F984</f>
        <v>400</v>
      </c>
      <c r="G983" s="7">
        <f>G984</f>
        <v>400</v>
      </c>
    </row>
    <row r="984" spans="1:7" ht="33">
      <c r="A984" s="39" t="str">
        <f ca="1" t="shared" si="138"/>
        <v xml:space="preserve">Прочая закупка товаров, работ и услуг для обеспечения муниципальных нужд         </v>
      </c>
      <c r="B984" s="54" t="s">
        <v>417</v>
      </c>
      <c r="C984" s="8" t="s">
        <v>527</v>
      </c>
      <c r="D984" s="1" t="s">
        <v>550</v>
      </c>
      <c r="E984" s="6">
        <v>244</v>
      </c>
      <c r="F984" s="7">
        <f>'прил.16'!G644</f>
        <v>400</v>
      </c>
      <c r="G984" s="7">
        <f>'прил.16'!H644</f>
        <v>400</v>
      </c>
    </row>
    <row r="985" spans="1:7" ht="33">
      <c r="A985" s="39" t="str">
        <f ca="1" t="shared" si="138"/>
        <v>Предоставление субсидий бюджетным, автономным учреждениям и иным некоммерческим организациям</v>
      </c>
      <c r="B985" s="54" t="s">
        <v>417</v>
      </c>
      <c r="C985" s="8" t="s">
        <v>527</v>
      </c>
      <c r="D985" s="1" t="s">
        <v>550</v>
      </c>
      <c r="E985" s="6">
        <v>600</v>
      </c>
      <c r="F985" s="7">
        <f>F986+F988</f>
        <v>62</v>
      </c>
      <c r="G985" s="7">
        <f>G986+G988</f>
        <v>65</v>
      </c>
    </row>
    <row r="986" spans="1:7" ht="12.75">
      <c r="A986" s="39" t="str">
        <f ca="1" t="shared" si="138"/>
        <v>Субсидии бюджетным учреждениям</v>
      </c>
      <c r="B986" s="54" t="s">
        <v>417</v>
      </c>
      <c r="C986" s="8" t="s">
        <v>527</v>
      </c>
      <c r="D986" s="1" t="s">
        <v>550</v>
      </c>
      <c r="E986" s="6">
        <v>610</v>
      </c>
      <c r="F986" s="7">
        <f>F987</f>
        <v>43.4</v>
      </c>
      <c r="G986" s="7">
        <f>G987</f>
        <v>45.5</v>
      </c>
    </row>
    <row r="987" spans="1:7" ht="12.75">
      <c r="A987" s="39" t="str">
        <f ca="1" t="shared" si="138"/>
        <v>Субсидии бюджетным учреждениям на иные цели</v>
      </c>
      <c r="B987" s="54" t="s">
        <v>417</v>
      </c>
      <c r="C987" s="8" t="s">
        <v>527</v>
      </c>
      <c r="D987" s="1" t="s">
        <v>550</v>
      </c>
      <c r="E987" s="6">
        <v>612</v>
      </c>
      <c r="F987" s="7">
        <f>'прил.16'!G647+'прил.16'!G790+'прил.16'!G991</f>
        <v>43.4</v>
      </c>
      <c r="G987" s="7">
        <f>'прил.16'!H647+'прил.16'!H790+'прил.16'!H991</f>
        <v>45.5</v>
      </c>
    </row>
    <row r="988" spans="1:7" ht="12.75">
      <c r="A988" s="39" t="str">
        <f ca="1" t="shared" si="138"/>
        <v>Субсидии автономным учреждениям</v>
      </c>
      <c r="B988" s="54" t="s">
        <v>417</v>
      </c>
      <c r="C988" s="8" t="s">
        <v>527</v>
      </c>
      <c r="D988" s="1" t="s">
        <v>550</v>
      </c>
      <c r="E988" s="6">
        <v>620</v>
      </c>
      <c r="F988" s="7">
        <f>F989</f>
        <v>18.6</v>
      </c>
      <c r="G988" s="7">
        <f>G989</f>
        <v>19.5</v>
      </c>
    </row>
    <row r="989" spans="1:7" ht="12.75">
      <c r="A989" s="39" t="str">
        <f ca="1" t="shared" si="138"/>
        <v>Субсидии автономным учреждениям на иные цели</v>
      </c>
      <c r="B989" s="54" t="s">
        <v>417</v>
      </c>
      <c r="C989" s="8" t="s">
        <v>527</v>
      </c>
      <c r="D989" s="1" t="s">
        <v>550</v>
      </c>
      <c r="E989" s="6">
        <v>622</v>
      </c>
      <c r="F989" s="7">
        <f>'прил.16'!G993</f>
        <v>18.6</v>
      </c>
      <c r="G989" s="7">
        <f>'прил.16'!H993</f>
        <v>19.5</v>
      </c>
    </row>
    <row r="990" spans="1:7" ht="12.75">
      <c r="A990" s="39" t="str">
        <f ca="1">IF(ISERROR(MATCH(C990,Код_Раздел,0)),"",INDIRECT(ADDRESS(MATCH(C990,Код_Раздел,0)+1,2,,,"Раздел")))</f>
        <v>Культура, кинематография</v>
      </c>
      <c r="B990" s="54" t="s">
        <v>417</v>
      </c>
      <c r="C990" s="8" t="s">
        <v>553</v>
      </c>
      <c r="D990" s="1"/>
      <c r="E990" s="6"/>
      <c r="F990" s="7">
        <f aca="true" t="shared" si="139" ref="F990:G993">F991</f>
        <v>937.8</v>
      </c>
      <c r="G990" s="7">
        <f t="shared" si="139"/>
        <v>178.1</v>
      </c>
    </row>
    <row r="991" spans="1:7" ht="12.75">
      <c r="A991" s="10" t="s">
        <v>495</v>
      </c>
      <c r="B991" s="54" t="s">
        <v>417</v>
      </c>
      <c r="C991" s="8" t="s">
        <v>553</v>
      </c>
      <c r="D991" s="1" t="s">
        <v>547</v>
      </c>
      <c r="E991" s="6"/>
      <c r="F991" s="7">
        <f t="shared" si="139"/>
        <v>937.8</v>
      </c>
      <c r="G991" s="7">
        <f t="shared" si="139"/>
        <v>178.1</v>
      </c>
    </row>
    <row r="992" spans="1:7" ht="33">
      <c r="A992" s="39" t="str">
        <f ca="1">IF(ISERROR(MATCH(E992,Код_КВР,0)),"",INDIRECT(ADDRESS(MATCH(E992,Код_КВР,0)+1,2,,,"КВР")))</f>
        <v>Предоставление субсидий бюджетным, автономным учреждениям и иным некоммерческим организациям</v>
      </c>
      <c r="B992" s="54" t="s">
        <v>417</v>
      </c>
      <c r="C992" s="8" t="s">
        <v>553</v>
      </c>
      <c r="D992" s="1" t="s">
        <v>547</v>
      </c>
      <c r="E992" s="6">
        <v>600</v>
      </c>
      <c r="F992" s="7">
        <f t="shared" si="139"/>
        <v>937.8</v>
      </c>
      <c r="G992" s="7">
        <f t="shared" si="139"/>
        <v>178.1</v>
      </c>
    </row>
    <row r="993" spans="1:7" ht="12.75">
      <c r="A993" s="39" t="str">
        <f ca="1">IF(ISERROR(MATCH(E993,Код_КВР,0)),"",INDIRECT(ADDRESS(MATCH(E993,Код_КВР,0)+1,2,,,"КВР")))</f>
        <v>Субсидии бюджетным учреждениям</v>
      </c>
      <c r="B993" s="54" t="s">
        <v>417</v>
      </c>
      <c r="C993" s="8" t="s">
        <v>553</v>
      </c>
      <c r="D993" s="1" t="s">
        <v>547</v>
      </c>
      <c r="E993" s="6">
        <v>610</v>
      </c>
      <c r="F993" s="7">
        <f t="shared" si="139"/>
        <v>937.8</v>
      </c>
      <c r="G993" s="7">
        <f t="shared" si="139"/>
        <v>178.1</v>
      </c>
    </row>
    <row r="994" spans="1:7" ht="12.75">
      <c r="A994" s="39" t="str">
        <f ca="1">IF(ISERROR(MATCH(E994,Код_КВР,0)),"",INDIRECT(ADDRESS(MATCH(E994,Код_КВР,0)+1,2,,,"КВР")))</f>
        <v>Субсидии бюджетным учреждениям на иные цели</v>
      </c>
      <c r="B994" s="54" t="s">
        <v>417</v>
      </c>
      <c r="C994" s="8" t="s">
        <v>553</v>
      </c>
      <c r="D994" s="1" t="s">
        <v>547</v>
      </c>
      <c r="E994" s="6">
        <v>612</v>
      </c>
      <c r="F994" s="7">
        <f>'прил.16'!G944</f>
        <v>937.8</v>
      </c>
      <c r="G994" s="7">
        <f>'прил.16'!H944</f>
        <v>178.1</v>
      </c>
    </row>
    <row r="995" spans="1:7" ht="12.75">
      <c r="A995" s="39" t="str">
        <f ca="1">IF(ISERROR(MATCH(B995,Код_КЦСР,0)),"",INDIRECT(ADDRESS(MATCH(B995,Код_КЦСР,0)+1,2,,,"КЦСР")))</f>
        <v>Ремонт и оборудование эвакуационных путей  зданий</v>
      </c>
      <c r="B995" s="54" t="s">
        <v>421</v>
      </c>
      <c r="C995" s="8"/>
      <c r="D995" s="1"/>
      <c r="E995" s="6"/>
      <c r="F995" s="7">
        <f>F996+F1003</f>
        <v>3455.2</v>
      </c>
      <c r="G995" s="7">
        <f>G996+G1003</f>
        <v>1984.1</v>
      </c>
    </row>
    <row r="996" spans="1:7" ht="12.75">
      <c r="A996" s="39" t="str">
        <f ca="1">IF(ISERROR(MATCH(C996,Код_Раздел,0)),"",INDIRECT(ADDRESS(MATCH(C996,Код_Раздел,0)+1,2,,,"Раздел")))</f>
        <v>Образование</v>
      </c>
      <c r="B996" s="54" t="s">
        <v>421</v>
      </c>
      <c r="C996" s="8" t="s">
        <v>527</v>
      </c>
      <c r="D996" s="1"/>
      <c r="E996" s="6"/>
      <c r="F996" s="7">
        <f>F997</f>
        <v>1450</v>
      </c>
      <c r="G996" s="7">
        <f>G997</f>
        <v>1108.7</v>
      </c>
    </row>
    <row r="997" spans="1:7" ht="12.75">
      <c r="A997" s="10" t="s">
        <v>580</v>
      </c>
      <c r="B997" s="54" t="s">
        <v>421</v>
      </c>
      <c r="C997" s="8" t="s">
        <v>527</v>
      </c>
      <c r="D997" s="1" t="s">
        <v>550</v>
      </c>
      <c r="E997" s="6"/>
      <c r="F997" s="7">
        <f aca="true" t="shared" si="140" ref="F997:G999">F998</f>
        <v>1450</v>
      </c>
      <c r="G997" s="7">
        <f t="shared" si="140"/>
        <v>1108.7</v>
      </c>
    </row>
    <row r="998" spans="1:7" ht="33">
      <c r="A998" s="39" t="str">
        <f ca="1">IF(ISERROR(MATCH(E998,Код_КВР,0)),"",INDIRECT(ADDRESS(MATCH(E998,Код_КВР,0)+1,2,,,"КВР")))</f>
        <v>Предоставление субсидий бюджетным, автономным учреждениям и иным некоммерческим организациям</v>
      </c>
      <c r="B998" s="54" t="s">
        <v>421</v>
      </c>
      <c r="C998" s="8" t="s">
        <v>527</v>
      </c>
      <c r="D998" s="1" t="s">
        <v>550</v>
      </c>
      <c r="E998" s="6">
        <v>600</v>
      </c>
      <c r="F998" s="7">
        <f>F999+F1001</f>
        <v>1450</v>
      </c>
      <c r="G998" s="7">
        <f>G999+G1001</f>
        <v>1108.7</v>
      </c>
    </row>
    <row r="999" spans="1:7" ht="12.75">
      <c r="A999" s="39" t="str">
        <f ca="1">IF(ISERROR(MATCH(E999,Код_КВР,0)),"",INDIRECT(ADDRESS(MATCH(E999,Код_КВР,0)+1,2,,,"КВР")))</f>
        <v>Субсидии бюджетным учреждениям</v>
      </c>
      <c r="B999" s="54" t="s">
        <v>421</v>
      </c>
      <c r="C999" s="8" t="s">
        <v>527</v>
      </c>
      <c r="D999" s="1" t="s">
        <v>550</v>
      </c>
      <c r="E999" s="6">
        <v>610</v>
      </c>
      <c r="F999" s="7">
        <f t="shared" si="140"/>
        <v>1400</v>
      </c>
      <c r="G999" s="7">
        <f t="shared" si="140"/>
        <v>1088.7</v>
      </c>
    </row>
    <row r="1000" spans="1:7" ht="12.75">
      <c r="A1000" s="39" t="str">
        <f ca="1">IF(ISERROR(MATCH(E1000,Код_КВР,0)),"",INDIRECT(ADDRESS(MATCH(E1000,Код_КВР,0)+1,2,,,"КВР")))</f>
        <v>Субсидии бюджетным учреждениям на иные цели</v>
      </c>
      <c r="B1000" s="54" t="s">
        <v>421</v>
      </c>
      <c r="C1000" s="8" t="s">
        <v>527</v>
      </c>
      <c r="D1000" s="1" t="s">
        <v>550</v>
      </c>
      <c r="E1000" s="6">
        <v>612</v>
      </c>
      <c r="F1000" s="7">
        <f>'прил.16'!G651+'прил.16'!G794+'прил.16'!G997</f>
        <v>1400</v>
      </c>
      <c r="G1000" s="7">
        <f>'прил.16'!H651+'прил.16'!H794+'прил.16'!H997</f>
        <v>1088.7</v>
      </c>
    </row>
    <row r="1001" spans="1:7" ht="12.75">
      <c r="A1001" s="39" t="str">
        <f ca="1">IF(ISERROR(MATCH(E1001,Код_КВР,0)),"",INDIRECT(ADDRESS(MATCH(E1001,Код_КВР,0)+1,2,,,"КВР")))</f>
        <v>Субсидии автономным учреждениям</v>
      </c>
      <c r="B1001" s="54" t="s">
        <v>421</v>
      </c>
      <c r="C1001" s="8" t="s">
        <v>527</v>
      </c>
      <c r="D1001" s="1" t="s">
        <v>550</v>
      </c>
      <c r="E1001" s="6">
        <v>620</v>
      </c>
      <c r="F1001" s="7">
        <f>F1002</f>
        <v>50</v>
      </c>
      <c r="G1001" s="7">
        <f>G1002</f>
        <v>20</v>
      </c>
    </row>
    <row r="1002" spans="1:7" ht="12.75">
      <c r="A1002" s="39" t="str">
        <f ca="1">IF(ISERROR(MATCH(E1002,Код_КВР,0)),"",INDIRECT(ADDRESS(MATCH(E1002,Код_КВР,0)+1,2,,,"КВР")))</f>
        <v>Субсидии автономным учреждениям на иные цели</v>
      </c>
      <c r="B1002" s="54" t="s">
        <v>421</v>
      </c>
      <c r="C1002" s="8" t="s">
        <v>527</v>
      </c>
      <c r="D1002" s="1" t="s">
        <v>550</v>
      </c>
      <c r="E1002" s="6">
        <v>622</v>
      </c>
      <c r="F1002" s="7">
        <f>'прил.16'!G999</f>
        <v>50</v>
      </c>
      <c r="G1002" s="7">
        <f>'прил.16'!H999</f>
        <v>20</v>
      </c>
    </row>
    <row r="1003" spans="1:7" ht="12.75">
      <c r="A1003" s="39" t="str">
        <f ca="1">IF(ISERROR(MATCH(C1003,Код_Раздел,0)),"",INDIRECT(ADDRESS(MATCH(C1003,Код_Раздел,0)+1,2,,,"Раздел")))</f>
        <v>Культура, кинематография</v>
      </c>
      <c r="B1003" s="54" t="s">
        <v>421</v>
      </c>
      <c r="C1003" s="8" t="s">
        <v>553</v>
      </c>
      <c r="D1003" s="1"/>
      <c r="E1003" s="6"/>
      <c r="F1003" s="7">
        <f>F1004</f>
        <v>2005.2</v>
      </c>
      <c r="G1003" s="7">
        <f>G1004</f>
        <v>875.4</v>
      </c>
    </row>
    <row r="1004" spans="1:7" ht="12.75">
      <c r="A1004" s="10" t="s">
        <v>495</v>
      </c>
      <c r="B1004" s="54" t="s">
        <v>421</v>
      </c>
      <c r="C1004" s="8" t="s">
        <v>553</v>
      </c>
      <c r="D1004" s="1" t="s">
        <v>547</v>
      </c>
      <c r="E1004" s="6"/>
      <c r="F1004" s="7">
        <f>F1005</f>
        <v>2005.2</v>
      </c>
      <c r="G1004" s="7">
        <f>G1005</f>
        <v>875.4</v>
      </c>
    </row>
    <row r="1005" spans="1:7" ht="33">
      <c r="A1005" s="39" t="str">
        <f ca="1">IF(ISERROR(MATCH(E1005,Код_КВР,0)),"",INDIRECT(ADDRESS(MATCH(E1005,Код_КВР,0)+1,2,,,"КВР")))</f>
        <v>Предоставление субсидий бюджетным, автономным учреждениям и иным некоммерческим организациям</v>
      </c>
      <c r="B1005" s="54" t="s">
        <v>421</v>
      </c>
      <c r="C1005" s="8" t="s">
        <v>553</v>
      </c>
      <c r="D1005" s="1" t="s">
        <v>547</v>
      </c>
      <c r="E1005" s="6">
        <v>600</v>
      </c>
      <c r="F1005" s="7">
        <f>F1006+F1008</f>
        <v>2005.2</v>
      </c>
      <c r="G1005" s="7">
        <f>G1006+G1008</f>
        <v>875.4</v>
      </c>
    </row>
    <row r="1006" spans="1:7" ht="12.75">
      <c r="A1006" s="39" t="str">
        <f ca="1">IF(ISERROR(MATCH(E1006,Код_КВР,0)),"",INDIRECT(ADDRESS(MATCH(E1006,Код_КВР,0)+1,2,,,"КВР")))</f>
        <v>Субсидии бюджетным учреждениям</v>
      </c>
      <c r="B1006" s="54" t="s">
        <v>421</v>
      </c>
      <c r="C1006" s="8" t="s">
        <v>553</v>
      </c>
      <c r="D1006" s="1" t="s">
        <v>547</v>
      </c>
      <c r="E1006" s="6">
        <v>610</v>
      </c>
      <c r="F1006" s="7">
        <f>F1007</f>
        <v>2005.2</v>
      </c>
      <c r="G1006" s="7">
        <f>G1007</f>
        <v>874</v>
      </c>
    </row>
    <row r="1007" spans="1:7" ht="12.75">
      <c r="A1007" s="39" t="str">
        <f ca="1">IF(ISERROR(MATCH(E1007,Код_КВР,0)),"",INDIRECT(ADDRESS(MATCH(E1007,Код_КВР,0)+1,2,,,"КВР")))</f>
        <v>Субсидии бюджетным учреждениям на иные цели</v>
      </c>
      <c r="B1007" s="54" t="s">
        <v>421</v>
      </c>
      <c r="C1007" s="8" t="s">
        <v>553</v>
      </c>
      <c r="D1007" s="1" t="s">
        <v>547</v>
      </c>
      <c r="E1007" s="6">
        <v>612</v>
      </c>
      <c r="F1007" s="7">
        <f>'прил.16'!G948</f>
        <v>2005.2</v>
      </c>
      <c r="G1007" s="7">
        <f>'прил.16'!H948</f>
        <v>874</v>
      </c>
    </row>
    <row r="1008" spans="1:7" ht="12.75">
      <c r="A1008" s="39" t="str">
        <f ca="1">IF(ISERROR(MATCH(E1008,Код_КВР,0)),"",INDIRECT(ADDRESS(MATCH(E1008,Код_КВР,0)+1,2,,,"КВР")))</f>
        <v>Субсидии автономным учреждениям</v>
      </c>
      <c r="B1008" s="54" t="s">
        <v>421</v>
      </c>
      <c r="C1008" s="8" t="s">
        <v>553</v>
      </c>
      <c r="D1008" s="1" t="s">
        <v>547</v>
      </c>
      <c r="E1008" s="6">
        <v>620</v>
      </c>
      <c r="F1008" s="7">
        <f>F1009</f>
        <v>0</v>
      </c>
      <c r="G1008" s="7">
        <f>G1009</f>
        <v>1.4</v>
      </c>
    </row>
    <row r="1009" spans="1:7" ht="12.75">
      <c r="A1009" s="39" t="str">
        <f ca="1">IF(ISERROR(MATCH(E1009,Код_КВР,0)),"",INDIRECT(ADDRESS(MATCH(E1009,Код_КВР,0)+1,2,,,"КВР")))</f>
        <v>Субсидии автономным учреждениям на иные цели</v>
      </c>
      <c r="B1009" s="54" t="s">
        <v>421</v>
      </c>
      <c r="C1009" s="8" t="s">
        <v>553</v>
      </c>
      <c r="D1009" s="1" t="s">
        <v>547</v>
      </c>
      <c r="E1009" s="6">
        <v>622</v>
      </c>
      <c r="F1009" s="7">
        <f>'прил.16'!G950</f>
        <v>0</v>
      </c>
      <c r="G1009" s="7">
        <f>'прил.16'!H950</f>
        <v>1.4</v>
      </c>
    </row>
    <row r="1010" spans="1:7" ht="12.75" hidden="1">
      <c r="A1010" s="39" t="str">
        <f ca="1">IF(ISERROR(MATCH(B1010,Код_КЦСР,0)),"",INDIRECT(ADDRESS(MATCH(B1010,Код_КЦСР,0)+1,2,,,"КЦСР")))</f>
        <v>Установка распашных решеток на окнах зданий</v>
      </c>
      <c r="B1010" s="54" t="s">
        <v>437</v>
      </c>
      <c r="C1010" s="8"/>
      <c r="D1010" s="1"/>
      <c r="E1010" s="6"/>
      <c r="F1010" s="7">
        <f aca="true" t="shared" si="141" ref="F1010:G1012">F1011</f>
        <v>0</v>
      </c>
      <c r="G1010" s="7">
        <f t="shared" si="141"/>
        <v>0</v>
      </c>
    </row>
    <row r="1011" spans="1:7" ht="12.75" hidden="1">
      <c r="A1011" s="39" t="str">
        <f ca="1">IF(ISERROR(MATCH(C1011,Код_Раздел,0)),"",INDIRECT(ADDRESS(MATCH(C1011,Код_Раздел,0)+1,2,,,"Раздел")))</f>
        <v>Культура, кинематография</v>
      </c>
      <c r="B1011" s="54" t="s">
        <v>437</v>
      </c>
      <c r="C1011" s="8" t="s">
        <v>553</v>
      </c>
      <c r="D1011" s="1"/>
      <c r="E1011" s="6"/>
      <c r="F1011" s="7">
        <f t="shared" si="141"/>
        <v>0</v>
      </c>
      <c r="G1011" s="7">
        <f t="shared" si="141"/>
        <v>0</v>
      </c>
    </row>
    <row r="1012" spans="1:7" ht="12.75" hidden="1">
      <c r="A1012" s="10" t="s">
        <v>495</v>
      </c>
      <c r="B1012" s="54" t="s">
        <v>437</v>
      </c>
      <c r="C1012" s="8" t="s">
        <v>553</v>
      </c>
      <c r="D1012" s="1" t="s">
        <v>547</v>
      </c>
      <c r="E1012" s="6"/>
      <c r="F1012" s="7">
        <f t="shared" si="141"/>
        <v>0</v>
      </c>
      <c r="G1012" s="7">
        <f t="shared" si="141"/>
        <v>0</v>
      </c>
    </row>
    <row r="1013" spans="1:7" ht="33" hidden="1">
      <c r="A1013" s="39" t="str">
        <f ca="1">IF(ISERROR(MATCH(E1013,Код_КВР,0)),"",INDIRECT(ADDRESS(MATCH(E1013,Код_КВР,0)+1,2,,,"КВР")))</f>
        <v>Предоставление субсидий бюджетным, автономным учреждениям и иным некоммерческим организациям</v>
      </c>
      <c r="B1013" s="54" t="s">
        <v>437</v>
      </c>
      <c r="C1013" s="8" t="s">
        <v>553</v>
      </c>
      <c r="D1013" s="1" t="s">
        <v>547</v>
      </c>
      <c r="E1013" s="6">
        <v>600</v>
      </c>
      <c r="F1013" s="7">
        <f>F1014+F1016</f>
        <v>0</v>
      </c>
      <c r="G1013" s="7">
        <f>G1014+G1016</f>
        <v>0</v>
      </c>
    </row>
    <row r="1014" spans="1:7" ht="12.75" hidden="1">
      <c r="A1014" s="39" t="str">
        <f ca="1">IF(ISERROR(MATCH(E1014,Код_КВР,0)),"",INDIRECT(ADDRESS(MATCH(E1014,Код_КВР,0)+1,2,,,"КВР")))</f>
        <v>Субсидии бюджетным учреждениям</v>
      </c>
      <c r="B1014" s="54" t="s">
        <v>437</v>
      </c>
      <c r="C1014" s="8" t="s">
        <v>553</v>
      </c>
      <c r="D1014" s="1" t="s">
        <v>547</v>
      </c>
      <c r="E1014" s="6">
        <v>610</v>
      </c>
      <c r="F1014" s="7">
        <f>F1015</f>
        <v>0</v>
      </c>
      <c r="G1014" s="7">
        <f>G1015</f>
        <v>0</v>
      </c>
    </row>
    <row r="1015" spans="1:7" ht="12.75" hidden="1">
      <c r="A1015" s="39" t="str">
        <f ca="1">IF(ISERROR(MATCH(E1015,Код_КВР,0)),"",INDIRECT(ADDRESS(MATCH(E1015,Код_КВР,0)+1,2,,,"КВР")))</f>
        <v>Субсидии бюджетным учреждениям на иные цели</v>
      </c>
      <c r="B1015" s="54" t="s">
        <v>437</v>
      </c>
      <c r="C1015" s="8" t="s">
        <v>553</v>
      </c>
      <c r="D1015" s="1" t="s">
        <v>547</v>
      </c>
      <c r="E1015" s="6">
        <v>612</v>
      </c>
      <c r="F1015" s="7">
        <f>'прил.16'!G954</f>
        <v>0</v>
      </c>
      <c r="G1015" s="7">
        <f>'прил.16'!H954</f>
        <v>0</v>
      </c>
    </row>
    <row r="1016" spans="1:7" ht="12.75" hidden="1">
      <c r="A1016" s="39" t="str">
        <f ca="1">IF(ISERROR(MATCH(E1016,Код_КВР,0)),"",INDIRECT(ADDRESS(MATCH(E1016,Код_КВР,0)+1,2,,,"КВР")))</f>
        <v>Субсидии автономным учреждениям</v>
      </c>
      <c r="B1016" s="54" t="s">
        <v>437</v>
      </c>
      <c r="C1016" s="8" t="s">
        <v>553</v>
      </c>
      <c r="D1016" s="1" t="s">
        <v>547</v>
      </c>
      <c r="E1016" s="6">
        <v>620</v>
      </c>
      <c r="F1016" s="7">
        <f>F1017</f>
        <v>0</v>
      </c>
      <c r="G1016" s="7">
        <f>G1017</f>
        <v>0</v>
      </c>
    </row>
    <row r="1017" spans="1:7" ht="12.75" hidden="1">
      <c r="A1017" s="39" t="str">
        <f ca="1">IF(ISERROR(MATCH(E1017,Код_КВР,0)),"",INDIRECT(ADDRESS(MATCH(E1017,Код_КВР,0)+1,2,,,"КВР")))</f>
        <v>Субсидии автономным учреждениям на иные цели</v>
      </c>
      <c r="B1017" s="54" t="s">
        <v>437</v>
      </c>
      <c r="C1017" s="8" t="s">
        <v>553</v>
      </c>
      <c r="D1017" s="1" t="s">
        <v>547</v>
      </c>
      <c r="E1017" s="6">
        <v>622</v>
      </c>
      <c r="F1017" s="7">
        <f>'прил.16'!G956</f>
        <v>0</v>
      </c>
      <c r="G1017" s="7">
        <f>'прил.16'!H956</f>
        <v>0</v>
      </c>
    </row>
    <row r="1018" spans="1:7" ht="33">
      <c r="A1018" s="39" t="str">
        <f ca="1">IF(ISERROR(MATCH(B1018,Код_КЦСР,0)),"",INDIRECT(ADDRESS(MATCH(B1018,Код_КЦСР,0)+1,2,,,"КЦСР")))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018" s="54" t="s">
        <v>439</v>
      </c>
      <c r="C1018" s="8"/>
      <c r="D1018" s="1"/>
      <c r="E1018" s="6"/>
      <c r="F1018" s="7">
        <f>F1019+F1027+F1033+F1038</f>
        <v>48954.8</v>
      </c>
      <c r="G1018" s="7">
        <f>G1019+G1027+G1033+G1038</f>
        <v>49039.9</v>
      </c>
    </row>
    <row r="1019" spans="1:7" ht="33">
      <c r="A1019" s="39" t="str">
        <f ca="1">IF(ISERROR(MATCH(B1019,Код_КЦСР,0)),"",INDIRECT(ADDRESS(MATCH(B1019,Код_КЦСР,0)+1,2,,,"КЦСР")))</f>
        <v>Оснащение ВСО и ПСО МКУ «ЦЗНТЧС» современными аварийно-спасательными средствами и инструментом</v>
      </c>
      <c r="B1019" s="54" t="s">
        <v>441</v>
      </c>
      <c r="C1019" s="8"/>
      <c r="D1019" s="1"/>
      <c r="E1019" s="6"/>
      <c r="F1019" s="7">
        <f>F1020</f>
        <v>653.3</v>
      </c>
      <c r="G1019" s="7">
        <f>G1020</f>
        <v>653.3</v>
      </c>
    </row>
    <row r="1020" spans="1:7" ht="12.75">
      <c r="A1020" s="39" t="str">
        <f ca="1">IF(ISERROR(MATCH(C1020,Код_Раздел,0)),"",INDIRECT(ADDRESS(MATCH(C1020,Код_Раздел,0)+1,2,,,"Раздел")))</f>
        <v>Национальная безопасность и правоохранительная  деятельность</v>
      </c>
      <c r="B1020" s="54" t="s">
        <v>441</v>
      </c>
      <c r="C1020" s="8" t="s">
        <v>546</v>
      </c>
      <c r="D1020" s="1"/>
      <c r="E1020" s="6"/>
      <c r="F1020" s="7">
        <f>F1021</f>
        <v>653.3</v>
      </c>
      <c r="G1020" s="7">
        <f>G1021</f>
        <v>653.3</v>
      </c>
    </row>
    <row r="1021" spans="1:7" ht="33">
      <c r="A1021" s="14" t="s">
        <v>591</v>
      </c>
      <c r="B1021" s="54" t="s">
        <v>441</v>
      </c>
      <c r="C1021" s="8" t="s">
        <v>546</v>
      </c>
      <c r="D1021" s="1" t="s">
        <v>550</v>
      </c>
      <c r="E1021" s="6"/>
      <c r="F1021" s="7">
        <f>F1022+F1024</f>
        <v>653.3</v>
      </c>
      <c r="G1021" s="7">
        <f>G1022+G1024</f>
        <v>653.3</v>
      </c>
    </row>
    <row r="1022" spans="1:7" ht="33">
      <c r="A1022" s="39" t="str">
        <f ca="1">IF(ISERROR(MATCH(E1022,Код_КВР,0)),"",INDIRECT(ADDRESS(MATCH(E1022,Код_КВР,0)+1,2,,,"КВР")))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22" s="54" t="s">
        <v>441</v>
      </c>
      <c r="C1022" s="8" t="s">
        <v>546</v>
      </c>
      <c r="D1022" s="1" t="s">
        <v>550</v>
      </c>
      <c r="E1022" s="6">
        <v>100</v>
      </c>
      <c r="F1022" s="7">
        <f>F1023</f>
        <v>555</v>
      </c>
      <c r="G1022" s="7">
        <f>G1023</f>
        <v>555</v>
      </c>
    </row>
    <row r="1023" spans="1:7" ht="12.75">
      <c r="A1023" s="39" t="str">
        <f ca="1">IF(ISERROR(MATCH(E1023,Код_КВР,0)),"",INDIRECT(ADDRESS(MATCH(E1023,Код_КВР,0)+1,2,,,"КВР")))</f>
        <v>Расходы на выплаты персоналу казенных учреждений</v>
      </c>
      <c r="B1023" s="54" t="s">
        <v>441</v>
      </c>
      <c r="C1023" s="8" t="s">
        <v>546</v>
      </c>
      <c r="D1023" s="1" t="s">
        <v>550</v>
      </c>
      <c r="E1023" s="6">
        <v>110</v>
      </c>
      <c r="F1023" s="7">
        <f>'прил.16'!G162</f>
        <v>555</v>
      </c>
      <c r="G1023" s="7">
        <f>'прил.16'!H162</f>
        <v>555</v>
      </c>
    </row>
    <row r="1024" spans="1:7" ht="12.75">
      <c r="A1024" s="39" t="str">
        <f ca="1">IF(ISERROR(MATCH(E1024,Код_КВР,0)),"",INDIRECT(ADDRESS(MATCH(E1024,Код_КВР,0)+1,2,,,"КВР")))</f>
        <v>Закупка товаров, работ и услуг для муниципальных нужд</v>
      </c>
      <c r="B1024" s="54" t="s">
        <v>441</v>
      </c>
      <c r="C1024" s="8" t="s">
        <v>546</v>
      </c>
      <c r="D1024" s="1" t="s">
        <v>550</v>
      </c>
      <c r="E1024" s="6">
        <v>200</v>
      </c>
      <c r="F1024" s="7">
        <f>F1025</f>
        <v>98.3</v>
      </c>
      <c r="G1024" s="7">
        <f>G1025</f>
        <v>98.3</v>
      </c>
    </row>
    <row r="1025" spans="1:7" ht="33">
      <c r="A1025" s="39" t="str">
        <f ca="1">IF(ISERROR(MATCH(E1025,Код_КВР,0)),"",INDIRECT(ADDRESS(MATCH(E1025,Код_КВР,0)+1,2,,,"КВР")))</f>
        <v>Иные закупки товаров, работ и услуг для обеспечения муниципальных нужд</v>
      </c>
      <c r="B1025" s="54" t="s">
        <v>441</v>
      </c>
      <c r="C1025" s="8" t="s">
        <v>546</v>
      </c>
      <c r="D1025" s="1" t="s">
        <v>550</v>
      </c>
      <c r="E1025" s="6">
        <v>240</v>
      </c>
      <c r="F1025" s="7">
        <f>F1026</f>
        <v>98.3</v>
      </c>
      <c r="G1025" s="7">
        <f>G1026</f>
        <v>98.3</v>
      </c>
    </row>
    <row r="1026" spans="1:7" ht="33">
      <c r="A1026" s="39" t="str">
        <f ca="1">IF(ISERROR(MATCH(E1026,Код_КВР,0)),"",INDIRECT(ADDRESS(MATCH(E1026,Код_КВР,0)+1,2,,,"КВР")))</f>
        <v xml:space="preserve">Прочая закупка товаров, работ и услуг для обеспечения муниципальных нужд         </v>
      </c>
      <c r="B1026" s="54" t="s">
        <v>441</v>
      </c>
      <c r="C1026" s="8" t="s">
        <v>546</v>
      </c>
      <c r="D1026" s="1" t="s">
        <v>550</v>
      </c>
      <c r="E1026" s="6">
        <v>244</v>
      </c>
      <c r="F1026" s="7">
        <f>'прил.16'!G165</f>
        <v>98.3</v>
      </c>
      <c r="G1026" s="7">
        <f>'прил.16'!H165</f>
        <v>98.3</v>
      </c>
    </row>
    <row r="1027" spans="1:7" ht="12.75" hidden="1">
      <c r="A1027" s="39" t="str">
        <f ca="1">IF(ISERROR(MATCH(B1027,Код_КЦСР,0)),"",INDIRECT(ADDRESS(MATCH(B1027,Код_КЦСР,0)+1,2,,,"КЦСР")))</f>
        <v>Приобретение лицензионного ПО, Крипто ПРО с лицензией СЭД</v>
      </c>
      <c r="B1027" s="54" t="s">
        <v>443</v>
      </c>
      <c r="C1027" s="8"/>
      <c r="D1027" s="1"/>
      <c r="E1027" s="6"/>
      <c r="F1027" s="7">
        <f aca="true" t="shared" si="142" ref="F1027:G1031">F1028</f>
        <v>0</v>
      </c>
      <c r="G1027" s="7">
        <f t="shared" si="142"/>
        <v>0</v>
      </c>
    </row>
    <row r="1028" spans="1:7" ht="12.75" hidden="1">
      <c r="A1028" s="39" t="str">
        <f ca="1">IF(ISERROR(MATCH(C1028,Код_Раздел,0)),"",INDIRECT(ADDRESS(MATCH(C1028,Код_Раздел,0)+1,2,,,"Раздел")))</f>
        <v>Национальная безопасность и правоохранительная  деятельность</v>
      </c>
      <c r="B1028" s="54" t="s">
        <v>443</v>
      </c>
      <c r="C1028" s="8" t="s">
        <v>546</v>
      </c>
      <c r="D1028" s="1"/>
      <c r="E1028" s="6"/>
      <c r="F1028" s="7">
        <f t="shared" si="142"/>
        <v>0</v>
      </c>
      <c r="G1028" s="7">
        <f t="shared" si="142"/>
        <v>0</v>
      </c>
    </row>
    <row r="1029" spans="1:7" ht="33" hidden="1">
      <c r="A1029" s="14" t="s">
        <v>591</v>
      </c>
      <c r="B1029" s="54" t="s">
        <v>443</v>
      </c>
      <c r="C1029" s="8" t="s">
        <v>546</v>
      </c>
      <c r="D1029" s="1" t="s">
        <v>550</v>
      </c>
      <c r="E1029" s="6"/>
      <c r="F1029" s="7">
        <f t="shared" si="142"/>
        <v>0</v>
      </c>
      <c r="G1029" s="7">
        <f t="shared" si="142"/>
        <v>0</v>
      </c>
    </row>
    <row r="1030" spans="1:7" ht="12.75" hidden="1">
      <c r="A1030" s="39" t="str">
        <f ca="1">IF(ISERROR(MATCH(E1030,Код_КВР,0)),"",INDIRECT(ADDRESS(MATCH(E1030,Код_КВР,0)+1,2,,,"КВР")))</f>
        <v>Закупка товаров, работ и услуг для муниципальных нужд</v>
      </c>
      <c r="B1030" s="54" t="s">
        <v>443</v>
      </c>
      <c r="C1030" s="8" t="s">
        <v>546</v>
      </c>
      <c r="D1030" s="1" t="s">
        <v>550</v>
      </c>
      <c r="E1030" s="6">
        <v>200</v>
      </c>
      <c r="F1030" s="7">
        <f t="shared" si="142"/>
        <v>0</v>
      </c>
      <c r="G1030" s="7">
        <f t="shared" si="142"/>
        <v>0</v>
      </c>
    </row>
    <row r="1031" spans="1:7" ht="33" hidden="1">
      <c r="A1031" s="39" t="str">
        <f ca="1">IF(ISERROR(MATCH(E1031,Код_КВР,0)),"",INDIRECT(ADDRESS(MATCH(E1031,Код_КВР,0)+1,2,,,"КВР")))</f>
        <v>Иные закупки товаров, работ и услуг для обеспечения муниципальных нужд</v>
      </c>
      <c r="B1031" s="54" t="s">
        <v>443</v>
      </c>
      <c r="C1031" s="8" t="s">
        <v>546</v>
      </c>
      <c r="D1031" s="1" t="s">
        <v>550</v>
      </c>
      <c r="E1031" s="6">
        <v>240</v>
      </c>
      <c r="F1031" s="7">
        <f t="shared" si="142"/>
        <v>0</v>
      </c>
      <c r="G1031" s="7">
        <f t="shared" si="142"/>
        <v>0</v>
      </c>
    </row>
    <row r="1032" spans="1:7" ht="33" hidden="1">
      <c r="A1032" s="39" t="str">
        <f ca="1">IF(ISERROR(MATCH(E1032,Код_КВР,0)),"",INDIRECT(ADDRESS(MATCH(E1032,Код_КВР,0)+1,2,,,"КВР")))</f>
        <v xml:space="preserve">Прочая закупка товаров, работ и услуг для обеспечения муниципальных нужд         </v>
      </c>
      <c r="B1032" s="54" t="s">
        <v>443</v>
      </c>
      <c r="C1032" s="8" t="s">
        <v>546</v>
      </c>
      <c r="D1032" s="1" t="s">
        <v>550</v>
      </c>
      <c r="E1032" s="6">
        <v>244</v>
      </c>
      <c r="F1032" s="7">
        <f>'прил.16'!G169</f>
        <v>0</v>
      </c>
      <c r="G1032" s="7">
        <f>'прил.16'!H169</f>
        <v>0</v>
      </c>
    </row>
    <row r="1033" spans="1:7" ht="33">
      <c r="A1033" s="39" t="str">
        <f ca="1">IF(ISERROR(MATCH(B1033,Код_КЦСР,0)),"",INDIRECT(ADDRESS(MATCH(B1033,Код_КЦСР,0)+1,2,,,"КЦСР")))</f>
        <v>Минимизация последствий от ЧС на опасных производственных объектах экономики (ОПОЭ)</v>
      </c>
      <c r="B1033" s="54" t="s">
        <v>445</v>
      </c>
      <c r="C1033" s="8"/>
      <c r="D1033" s="1"/>
      <c r="E1033" s="6"/>
      <c r="F1033" s="7">
        <f aca="true" t="shared" si="143" ref="F1033:G1036">F1034</f>
        <v>1559.6</v>
      </c>
      <c r="G1033" s="7">
        <f t="shared" si="143"/>
        <v>1559.6</v>
      </c>
    </row>
    <row r="1034" spans="1:7" ht="12.75">
      <c r="A1034" s="39" t="str">
        <f ca="1">IF(ISERROR(MATCH(C1034,Код_Раздел,0)),"",INDIRECT(ADDRESS(MATCH(C1034,Код_Раздел,0)+1,2,,,"Раздел")))</f>
        <v>Национальная безопасность и правоохранительная  деятельность</v>
      </c>
      <c r="B1034" s="54" t="s">
        <v>445</v>
      </c>
      <c r="C1034" s="8" t="s">
        <v>546</v>
      </c>
      <c r="D1034" s="1"/>
      <c r="E1034" s="6"/>
      <c r="F1034" s="7">
        <f t="shared" si="143"/>
        <v>1559.6</v>
      </c>
      <c r="G1034" s="7">
        <f t="shared" si="143"/>
        <v>1559.6</v>
      </c>
    </row>
    <row r="1035" spans="1:7" ht="33">
      <c r="A1035" s="14" t="s">
        <v>591</v>
      </c>
      <c r="B1035" s="54" t="s">
        <v>445</v>
      </c>
      <c r="C1035" s="8" t="s">
        <v>546</v>
      </c>
      <c r="D1035" s="1" t="s">
        <v>550</v>
      </c>
      <c r="E1035" s="6"/>
      <c r="F1035" s="7">
        <f t="shared" si="143"/>
        <v>1559.6</v>
      </c>
      <c r="G1035" s="7">
        <f t="shared" si="143"/>
        <v>1559.6</v>
      </c>
    </row>
    <row r="1036" spans="1:7" ht="33">
      <c r="A1036" s="39" t="str">
        <f ca="1">IF(ISERROR(MATCH(E1036,Код_КВР,0)),"",INDIRECT(ADDRESS(MATCH(E1036,Код_КВР,0)+1,2,,,"КВР")))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36" s="54" t="s">
        <v>445</v>
      </c>
      <c r="C1036" s="8" t="s">
        <v>546</v>
      </c>
      <c r="D1036" s="1" t="s">
        <v>550</v>
      </c>
      <c r="E1036" s="6">
        <v>100</v>
      </c>
      <c r="F1036" s="7">
        <f t="shared" si="143"/>
        <v>1559.6</v>
      </c>
      <c r="G1036" s="7">
        <f t="shared" si="143"/>
        <v>1559.6</v>
      </c>
    </row>
    <row r="1037" spans="1:7" ht="12.75">
      <c r="A1037" s="39" t="str">
        <f ca="1">IF(ISERROR(MATCH(E1037,Код_КВР,0)),"",INDIRECT(ADDRESS(MATCH(E1037,Код_КВР,0)+1,2,,,"КВР")))</f>
        <v>Расходы на выплаты персоналу казенных учреждений</v>
      </c>
      <c r="B1037" s="54" t="s">
        <v>445</v>
      </c>
      <c r="C1037" s="8" t="s">
        <v>546</v>
      </c>
      <c r="D1037" s="1" t="s">
        <v>550</v>
      </c>
      <c r="E1037" s="6">
        <v>110</v>
      </c>
      <c r="F1037" s="7">
        <f>'прил.16'!G172</f>
        <v>1559.6</v>
      </c>
      <c r="G1037" s="7">
        <f>'прил.16'!H172</f>
        <v>1559.6</v>
      </c>
    </row>
    <row r="1038" spans="1:7" ht="33">
      <c r="A1038" s="39" t="str">
        <f ca="1">IF(ISERROR(MATCH(B1038,Код_КЦСР,0)),"",INDIRECT(ADDRESS(MATCH(B1038,Код_КЦСР,0)+1,2,,,"КЦСР")))</f>
        <v>Обеспечение создания условий для реализации подпрограммы 2 (Текущее содержание учреждения)</v>
      </c>
      <c r="B1038" s="54" t="s">
        <v>447</v>
      </c>
      <c r="C1038" s="8"/>
      <c r="D1038" s="1"/>
      <c r="E1038" s="6"/>
      <c r="F1038" s="7">
        <f>F1039</f>
        <v>46741.9</v>
      </c>
      <c r="G1038" s="7">
        <f>G1039</f>
        <v>46827</v>
      </c>
    </row>
    <row r="1039" spans="1:7" ht="12.75">
      <c r="A1039" s="39" t="str">
        <f ca="1">IF(ISERROR(MATCH(C1039,Код_Раздел,0)),"",INDIRECT(ADDRESS(MATCH(C1039,Код_Раздел,0)+1,2,,,"Раздел")))</f>
        <v>Национальная безопасность и правоохранительная  деятельность</v>
      </c>
      <c r="B1039" s="54" t="s">
        <v>447</v>
      </c>
      <c r="C1039" s="8" t="s">
        <v>546</v>
      </c>
      <c r="D1039" s="1"/>
      <c r="E1039" s="6"/>
      <c r="F1039" s="7">
        <f>F1040</f>
        <v>46741.9</v>
      </c>
      <c r="G1039" s="7">
        <f>G1040</f>
        <v>46827</v>
      </c>
    </row>
    <row r="1040" spans="1:7" ht="33">
      <c r="A1040" s="14" t="s">
        <v>591</v>
      </c>
      <c r="B1040" s="54" t="s">
        <v>447</v>
      </c>
      <c r="C1040" s="8" t="s">
        <v>546</v>
      </c>
      <c r="D1040" s="1" t="s">
        <v>550</v>
      </c>
      <c r="E1040" s="6"/>
      <c r="F1040" s="7">
        <f>F1041+F1043+F1046</f>
        <v>46741.9</v>
      </c>
      <c r="G1040" s="7">
        <f>G1041+G1043+G1046</f>
        <v>46827</v>
      </c>
    </row>
    <row r="1041" spans="1:7" ht="33">
      <c r="A1041" s="39" t="str">
        <f aca="true" t="shared" si="144" ref="A1041:A1049">IF(ISERROR(MATCH(E1041,Код_КВР,0)),"",INDIRECT(ADDRESS(MATCH(E1041,Код_КВР,0)+1,2,,,"КВР")))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1" s="54" t="s">
        <v>447</v>
      </c>
      <c r="C1041" s="8" t="s">
        <v>546</v>
      </c>
      <c r="D1041" s="1" t="s">
        <v>550</v>
      </c>
      <c r="E1041" s="6">
        <v>100</v>
      </c>
      <c r="F1041" s="7">
        <f>F1042</f>
        <v>38954.9</v>
      </c>
      <c r="G1041" s="7">
        <f>G1042</f>
        <v>38954.9</v>
      </c>
    </row>
    <row r="1042" spans="1:7" ht="12.75">
      <c r="A1042" s="39" t="str">
        <f ca="1" t="shared" si="144"/>
        <v>Расходы на выплаты персоналу казенных учреждений</v>
      </c>
      <c r="B1042" s="54" t="s">
        <v>447</v>
      </c>
      <c r="C1042" s="8" t="s">
        <v>546</v>
      </c>
      <c r="D1042" s="1" t="s">
        <v>550</v>
      </c>
      <c r="E1042" s="6">
        <v>110</v>
      </c>
      <c r="F1042" s="7">
        <f>'прил.16'!G175</f>
        <v>38954.9</v>
      </c>
      <c r="G1042" s="7">
        <f>'прил.16'!H175</f>
        <v>38954.9</v>
      </c>
    </row>
    <row r="1043" spans="1:7" ht="12.75">
      <c r="A1043" s="39" t="str">
        <f ca="1" t="shared" si="144"/>
        <v>Закупка товаров, работ и услуг для муниципальных нужд</v>
      </c>
      <c r="B1043" s="54" t="s">
        <v>447</v>
      </c>
      <c r="C1043" s="8" t="s">
        <v>546</v>
      </c>
      <c r="D1043" s="1" t="s">
        <v>550</v>
      </c>
      <c r="E1043" s="6">
        <v>200</v>
      </c>
      <c r="F1043" s="7">
        <f>F1044</f>
        <v>6711</v>
      </c>
      <c r="G1043" s="7">
        <f>G1044</f>
        <v>6842.7</v>
      </c>
    </row>
    <row r="1044" spans="1:7" ht="33">
      <c r="A1044" s="39" t="str">
        <f ca="1" t="shared" si="144"/>
        <v>Иные закупки товаров, работ и услуг для обеспечения муниципальных нужд</v>
      </c>
      <c r="B1044" s="54" t="s">
        <v>447</v>
      </c>
      <c r="C1044" s="8" t="s">
        <v>546</v>
      </c>
      <c r="D1044" s="1" t="s">
        <v>550</v>
      </c>
      <c r="E1044" s="6">
        <v>240</v>
      </c>
      <c r="F1044" s="7">
        <f>F1045</f>
        <v>6711</v>
      </c>
      <c r="G1044" s="7">
        <f>G1045</f>
        <v>6842.7</v>
      </c>
    </row>
    <row r="1045" spans="1:7" ht="33">
      <c r="A1045" s="39" t="str">
        <f ca="1" t="shared" si="144"/>
        <v xml:space="preserve">Прочая закупка товаров, работ и услуг для обеспечения муниципальных нужд         </v>
      </c>
      <c r="B1045" s="54" t="s">
        <v>447</v>
      </c>
      <c r="C1045" s="8" t="s">
        <v>546</v>
      </c>
      <c r="D1045" s="1" t="s">
        <v>550</v>
      </c>
      <c r="E1045" s="6">
        <v>244</v>
      </c>
      <c r="F1045" s="7">
        <f>'прил.16'!G178</f>
        <v>6711</v>
      </c>
      <c r="G1045" s="7">
        <f>'прил.16'!H178</f>
        <v>6842.7</v>
      </c>
    </row>
    <row r="1046" spans="1:7" ht="12.75">
      <c r="A1046" s="39" t="str">
        <f ca="1" t="shared" si="144"/>
        <v>Иные бюджетные ассигнования</v>
      </c>
      <c r="B1046" s="54" t="s">
        <v>447</v>
      </c>
      <c r="C1046" s="8" t="s">
        <v>546</v>
      </c>
      <c r="D1046" s="1" t="s">
        <v>550</v>
      </c>
      <c r="E1046" s="6">
        <v>800</v>
      </c>
      <c r="F1046" s="7">
        <f>F1047</f>
        <v>1076</v>
      </c>
      <c r="G1046" s="7">
        <f>G1047</f>
        <v>1029.4</v>
      </c>
    </row>
    <row r="1047" spans="1:7" ht="12.75">
      <c r="A1047" s="39" t="str">
        <f ca="1" t="shared" si="144"/>
        <v>Уплата налогов, сборов и иных платежей</v>
      </c>
      <c r="B1047" s="54" t="s">
        <v>447</v>
      </c>
      <c r="C1047" s="8" t="s">
        <v>546</v>
      </c>
      <c r="D1047" s="1" t="s">
        <v>550</v>
      </c>
      <c r="E1047" s="6">
        <v>850</v>
      </c>
      <c r="F1047" s="7">
        <f>SUM(F1048:F1049)</f>
        <v>1076</v>
      </c>
      <c r="G1047" s="7">
        <f>SUM(G1048:G1049)</f>
        <v>1029.4</v>
      </c>
    </row>
    <row r="1048" spans="1:7" ht="12.75">
      <c r="A1048" s="39" t="str">
        <f ca="1" t="shared" si="144"/>
        <v>Уплата налога на имущество организаций и земельного налога</v>
      </c>
      <c r="B1048" s="54" t="s">
        <v>447</v>
      </c>
      <c r="C1048" s="8" t="s">
        <v>546</v>
      </c>
      <c r="D1048" s="1" t="s">
        <v>550</v>
      </c>
      <c r="E1048" s="6">
        <v>851</v>
      </c>
      <c r="F1048" s="7">
        <f>'прил.16'!G181</f>
        <v>938.3</v>
      </c>
      <c r="G1048" s="7">
        <f>'прил.16'!H181</f>
        <v>891.7</v>
      </c>
    </row>
    <row r="1049" spans="1:7" ht="12.75">
      <c r="A1049" s="39" t="str">
        <f ca="1" t="shared" si="144"/>
        <v>Уплата прочих налогов, сборов и иных платежей</v>
      </c>
      <c r="B1049" s="54" t="s">
        <v>447</v>
      </c>
      <c r="C1049" s="8" t="s">
        <v>546</v>
      </c>
      <c r="D1049" s="1" t="s">
        <v>550</v>
      </c>
      <c r="E1049" s="6">
        <v>852</v>
      </c>
      <c r="F1049" s="7">
        <f>'прил.16'!G182</f>
        <v>137.7</v>
      </c>
      <c r="G1049" s="7">
        <f>'прил.16'!H182</f>
        <v>137.7</v>
      </c>
    </row>
    <row r="1050" spans="1:7" ht="33">
      <c r="A1050" s="39" t="str">
        <f ca="1">IF(ISERROR(MATCH(B1050,Код_КЦСР,0)),"",INDIRECT(ADDRESS(MATCH(B1050,Код_КЦСР,0)+1,2,,,"КЦСР")))</f>
        <v>Муниципальная программа «Совершенствование муниципального управления в городе Череповце» на 2014-2018 годы</v>
      </c>
      <c r="B1050" s="54" t="s">
        <v>449</v>
      </c>
      <c r="C1050" s="8"/>
      <c r="D1050" s="1"/>
      <c r="E1050" s="6"/>
      <c r="F1050" s="7">
        <f>F1051+F1070+F1082</f>
        <v>113192.9</v>
      </c>
      <c r="G1050" s="7">
        <f>G1051+G1070+G1082</f>
        <v>113624.6</v>
      </c>
    </row>
    <row r="1051" spans="1:7" ht="33">
      <c r="A1051" s="39" t="str">
        <f ca="1">IF(ISERROR(MATCH(B1051,Код_КЦСР,0)),"",INDIRECT(ADDRESS(MATCH(B1051,Код_КЦСР,0)+1,2,,,"КЦСР")))</f>
        <v>Создание условий для обеспечения выполнения органами муниципальной власти своих полномочий</v>
      </c>
      <c r="B1051" s="54" t="s">
        <v>450</v>
      </c>
      <c r="C1051" s="8"/>
      <c r="D1051" s="1"/>
      <c r="E1051" s="6"/>
      <c r="F1051" s="7">
        <f>F1052+F1058</f>
        <v>71373</v>
      </c>
      <c r="G1051" s="7">
        <f>G1052+G1058</f>
        <v>71605.8</v>
      </c>
    </row>
    <row r="1052" spans="1:7" ht="12.75" hidden="1">
      <c r="A1052" s="39" t="str">
        <f ca="1">IF(ISERROR(MATCH(B1052,Код_КЦСР,0)),"",INDIRECT(ADDRESS(MATCH(B1052,Код_КЦСР,0)+1,2,,,"КЦСР")))</f>
        <v>Обеспечение работы СЭД «Летограф»</v>
      </c>
      <c r="B1052" s="54" t="s">
        <v>452</v>
      </c>
      <c r="C1052" s="8"/>
      <c r="D1052" s="1"/>
      <c r="E1052" s="6"/>
      <c r="F1052" s="7">
        <f aca="true" t="shared" si="145" ref="F1052:G1056">F1053</f>
        <v>0</v>
      </c>
      <c r="G1052" s="7">
        <f t="shared" si="145"/>
        <v>0</v>
      </c>
    </row>
    <row r="1053" spans="1:7" ht="12.75" hidden="1">
      <c r="A1053" s="39" t="str">
        <f ca="1">IF(ISERROR(MATCH(C1053,Код_Раздел,0)),"",INDIRECT(ADDRESS(MATCH(C1053,Код_Раздел,0)+1,2,,,"Раздел")))</f>
        <v>Национальная экономика</v>
      </c>
      <c r="B1053" s="54" t="s">
        <v>452</v>
      </c>
      <c r="C1053" s="8" t="s">
        <v>547</v>
      </c>
      <c r="D1053" s="1"/>
      <c r="E1053" s="6"/>
      <c r="F1053" s="7">
        <f t="shared" si="145"/>
        <v>0</v>
      </c>
      <c r="G1053" s="7">
        <f t="shared" si="145"/>
        <v>0</v>
      </c>
    </row>
    <row r="1054" spans="1:7" ht="12.75" hidden="1">
      <c r="A1054" s="10" t="s">
        <v>561</v>
      </c>
      <c r="B1054" s="54" t="s">
        <v>452</v>
      </c>
      <c r="C1054" s="8" t="s">
        <v>547</v>
      </c>
      <c r="D1054" s="1" t="s">
        <v>520</v>
      </c>
      <c r="E1054" s="6"/>
      <c r="F1054" s="7">
        <f t="shared" si="145"/>
        <v>0</v>
      </c>
      <c r="G1054" s="7">
        <f t="shared" si="145"/>
        <v>0</v>
      </c>
    </row>
    <row r="1055" spans="1:7" ht="33" hidden="1">
      <c r="A1055" s="39" t="str">
        <f ca="1">IF(ISERROR(MATCH(E1055,Код_КВР,0)),"",INDIRECT(ADDRESS(MATCH(E1055,Код_КВР,0)+1,2,,,"КВР")))</f>
        <v>Предоставление субсидий бюджетным, автономным учреждениям и иным некоммерческим организациям</v>
      </c>
      <c r="B1055" s="54" t="s">
        <v>452</v>
      </c>
      <c r="C1055" s="8" t="s">
        <v>547</v>
      </c>
      <c r="D1055" s="1" t="s">
        <v>520</v>
      </c>
      <c r="E1055" s="6">
        <v>600</v>
      </c>
      <c r="F1055" s="7">
        <f t="shared" si="145"/>
        <v>0</v>
      </c>
      <c r="G1055" s="7">
        <f t="shared" si="145"/>
        <v>0</v>
      </c>
    </row>
    <row r="1056" spans="1:7" ht="12.75" hidden="1">
      <c r="A1056" s="39" t="str">
        <f ca="1">IF(ISERROR(MATCH(E1056,Код_КВР,0)),"",INDIRECT(ADDRESS(MATCH(E1056,Код_КВР,0)+1,2,,,"КВР")))</f>
        <v>Субсидии бюджетным учреждениям</v>
      </c>
      <c r="B1056" s="54" t="s">
        <v>452</v>
      </c>
      <c r="C1056" s="8" t="s">
        <v>547</v>
      </c>
      <c r="D1056" s="1" t="s">
        <v>520</v>
      </c>
      <c r="E1056" s="6">
        <v>610</v>
      </c>
      <c r="F1056" s="7">
        <f t="shared" si="145"/>
        <v>0</v>
      </c>
      <c r="G1056" s="7">
        <f t="shared" si="145"/>
        <v>0</v>
      </c>
    </row>
    <row r="1057" spans="1:7" ht="12.75" hidden="1">
      <c r="A1057" s="39" t="str">
        <f ca="1">IF(ISERROR(MATCH(E1057,Код_КВР,0)),"",INDIRECT(ADDRESS(MATCH(E1057,Код_КВР,0)+1,2,,,"КВР")))</f>
        <v>Субсидии бюджетным учреждениям на иные цели</v>
      </c>
      <c r="B1057" s="54" t="s">
        <v>452</v>
      </c>
      <c r="C1057" s="8" t="s">
        <v>547</v>
      </c>
      <c r="D1057" s="1" t="s">
        <v>520</v>
      </c>
      <c r="E1057" s="6">
        <v>612</v>
      </c>
      <c r="F1057" s="7">
        <f>'прил.16'!G217</f>
        <v>0</v>
      </c>
      <c r="G1057" s="7">
        <f>'прил.16'!H217</f>
        <v>0</v>
      </c>
    </row>
    <row r="1058" spans="1:7" ht="33">
      <c r="A1058" s="39" t="str">
        <f ca="1">IF(ISERROR(MATCH(B1058,Код_КЦСР,0)),"",INDIRECT(ADDRESS(MATCH(B1058,Код_КЦСР,0)+1,2,,,"КЦСР")))</f>
        <v>Материально-техническое обеспечение деятельности работников местного самоуправления</v>
      </c>
      <c r="B1058" s="54" t="s">
        <v>454</v>
      </c>
      <c r="C1058" s="8"/>
      <c r="D1058" s="1"/>
      <c r="E1058" s="6"/>
      <c r="F1058" s="7">
        <f>F1059</f>
        <v>71373</v>
      </c>
      <c r="G1058" s="7">
        <f>G1059</f>
        <v>71605.8</v>
      </c>
    </row>
    <row r="1059" spans="1:7" ht="12.75">
      <c r="A1059" s="39" t="str">
        <f ca="1">IF(ISERROR(MATCH(C1059,Код_Раздел,0)),"",INDIRECT(ADDRESS(MATCH(C1059,Код_Раздел,0)+1,2,,,"Раздел")))</f>
        <v>Общегосударственные  вопросы</v>
      </c>
      <c r="B1059" s="54" t="s">
        <v>454</v>
      </c>
      <c r="C1059" s="8" t="s">
        <v>544</v>
      </c>
      <c r="D1059" s="1"/>
      <c r="E1059" s="6"/>
      <c r="F1059" s="7">
        <f>F1060</f>
        <v>71373</v>
      </c>
      <c r="G1059" s="7">
        <f>G1060</f>
        <v>71605.8</v>
      </c>
    </row>
    <row r="1060" spans="1:7" ht="12.75">
      <c r="A1060" s="10" t="s">
        <v>568</v>
      </c>
      <c r="B1060" s="54" t="s">
        <v>454</v>
      </c>
      <c r="C1060" s="8" t="s">
        <v>544</v>
      </c>
      <c r="D1060" s="1" t="s">
        <v>522</v>
      </c>
      <c r="E1060" s="6"/>
      <c r="F1060" s="7">
        <f>F1061+F1063+F1066</f>
        <v>71373</v>
      </c>
      <c r="G1060" s="7">
        <f>G1061+G1063+G1066</f>
        <v>71605.8</v>
      </c>
    </row>
    <row r="1061" spans="1:7" ht="33">
      <c r="A1061" s="39" t="str">
        <f aca="true" t="shared" si="146" ref="A1061:A1069">IF(ISERROR(MATCH(E1061,Код_КВР,0)),"",INDIRECT(ADDRESS(MATCH(E1061,Код_КВР,0)+1,2,,,"КВР")))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61" s="54" t="s">
        <v>454</v>
      </c>
      <c r="C1061" s="8" t="s">
        <v>544</v>
      </c>
      <c r="D1061" s="1" t="s">
        <v>522</v>
      </c>
      <c r="E1061" s="6">
        <v>100</v>
      </c>
      <c r="F1061" s="7">
        <f>F1062</f>
        <v>36527.9</v>
      </c>
      <c r="G1061" s="7">
        <f>G1062</f>
        <v>36527.9</v>
      </c>
    </row>
    <row r="1062" spans="1:7" ht="12.75">
      <c r="A1062" s="39" t="str">
        <f ca="1" t="shared" si="146"/>
        <v>Расходы на выплаты персоналу казенных учреждений</v>
      </c>
      <c r="B1062" s="54" t="s">
        <v>454</v>
      </c>
      <c r="C1062" s="8" t="s">
        <v>544</v>
      </c>
      <c r="D1062" s="1" t="s">
        <v>522</v>
      </c>
      <c r="E1062" s="6">
        <v>110</v>
      </c>
      <c r="F1062" s="7">
        <f>'прил.16'!G93</f>
        <v>36527.9</v>
      </c>
      <c r="G1062" s="7">
        <f>'прил.16'!H93</f>
        <v>36527.9</v>
      </c>
    </row>
    <row r="1063" spans="1:7" ht="12.75">
      <c r="A1063" s="39" t="str">
        <f ca="1" t="shared" si="146"/>
        <v>Закупка товаров, работ и услуг для муниципальных нужд</v>
      </c>
      <c r="B1063" s="54" t="s">
        <v>454</v>
      </c>
      <c r="C1063" s="8" t="s">
        <v>544</v>
      </c>
      <c r="D1063" s="1" t="s">
        <v>522</v>
      </c>
      <c r="E1063" s="6">
        <v>200</v>
      </c>
      <c r="F1063" s="7">
        <f>F1064</f>
        <v>32047.3</v>
      </c>
      <c r="G1063" s="7">
        <f>G1064</f>
        <v>32436.6</v>
      </c>
    </row>
    <row r="1064" spans="1:7" ht="33">
      <c r="A1064" s="39" t="str">
        <f ca="1" t="shared" si="146"/>
        <v>Иные закупки товаров, работ и услуг для обеспечения муниципальных нужд</v>
      </c>
      <c r="B1064" s="54" t="s">
        <v>454</v>
      </c>
      <c r="C1064" s="8" t="s">
        <v>544</v>
      </c>
      <c r="D1064" s="1" t="s">
        <v>522</v>
      </c>
      <c r="E1064" s="6">
        <v>240</v>
      </c>
      <c r="F1064" s="7">
        <f>F1065</f>
        <v>32047.3</v>
      </c>
      <c r="G1064" s="7">
        <f>G1065</f>
        <v>32436.6</v>
      </c>
    </row>
    <row r="1065" spans="1:7" ht="33">
      <c r="A1065" s="39" t="str">
        <f ca="1" t="shared" si="146"/>
        <v xml:space="preserve">Прочая закупка товаров, работ и услуг для обеспечения муниципальных нужд         </v>
      </c>
      <c r="B1065" s="54" t="s">
        <v>454</v>
      </c>
      <c r="C1065" s="8" t="s">
        <v>544</v>
      </c>
      <c r="D1065" s="1" t="s">
        <v>522</v>
      </c>
      <c r="E1065" s="6">
        <v>244</v>
      </c>
      <c r="F1065" s="7">
        <f>'прил.16'!G96</f>
        <v>32047.3</v>
      </c>
      <c r="G1065" s="7">
        <f>'прил.16'!H96</f>
        <v>32436.6</v>
      </c>
    </row>
    <row r="1066" spans="1:7" ht="12.75">
      <c r="A1066" s="39" t="str">
        <f ca="1" t="shared" si="146"/>
        <v>Иные бюджетные ассигнования</v>
      </c>
      <c r="B1066" s="54" t="s">
        <v>454</v>
      </c>
      <c r="C1066" s="8" t="s">
        <v>544</v>
      </c>
      <c r="D1066" s="1" t="s">
        <v>522</v>
      </c>
      <c r="E1066" s="6">
        <v>800</v>
      </c>
      <c r="F1066" s="7">
        <f>F1067</f>
        <v>2797.7999999999997</v>
      </c>
      <c r="G1066" s="7">
        <f>G1067</f>
        <v>2641.2999999999997</v>
      </c>
    </row>
    <row r="1067" spans="1:7" ht="12.75">
      <c r="A1067" s="39" t="str">
        <f ca="1" t="shared" si="146"/>
        <v>Уплата налогов, сборов и иных платежей</v>
      </c>
      <c r="B1067" s="54" t="s">
        <v>454</v>
      </c>
      <c r="C1067" s="8" t="s">
        <v>544</v>
      </c>
      <c r="D1067" s="1" t="s">
        <v>522</v>
      </c>
      <c r="E1067" s="6">
        <v>850</v>
      </c>
      <c r="F1067" s="7">
        <f>SUM(F1068:F1069)</f>
        <v>2797.7999999999997</v>
      </c>
      <c r="G1067" s="7">
        <f>SUM(G1068:G1069)</f>
        <v>2641.2999999999997</v>
      </c>
    </row>
    <row r="1068" spans="1:7" ht="12.75">
      <c r="A1068" s="39" t="str">
        <f ca="1" t="shared" si="146"/>
        <v>Уплата налога на имущество организаций и земельного налога</v>
      </c>
      <c r="B1068" s="54" t="s">
        <v>454</v>
      </c>
      <c r="C1068" s="8" t="s">
        <v>544</v>
      </c>
      <c r="D1068" s="1" t="s">
        <v>522</v>
      </c>
      <c r="E1068" s="6">
        <v>851</v>
      </c>
      <c r="F1068" s="7">
        <f>'прил.16'!G99</f>
        <v>2431.1</v>
      </c>
      <c r="G1068" s="7">
        <f>'прил.16'!H99</f>
        <v>2274.6</v>
      </c>
    </row>
    <row r="1069" spans="1:7" ht="12.75">
      <c r="A1069" s="39" t="str">
        <f ca="1" t="shared" si="146"/>
        <v>Уплата прочих налогов, сборов и иных платежей</v>
      </c>
      <c r="B1069" s="54" t="s">
        <v>454</v>
      </c>
      <c r="C1069" s="8" t="s">
        <v>544</v>
      </c>
      <c r="D1069" s="1" t="s">
        <v>522</v>
      </c>
      <c r="E1069" s="6">
        <v>852</v>
      </c>
      <c r="F1069" s="7">
        <f>'прил.16'!G100</f>
        <v>366.7</v>
      </c>
      <c r="G1069" s="7">
        <f>'прил.16'!H100</f>
        <v>366.7</v>
      </c>
    </row>
    <row r="1070" spans="1:7" ht="12.75">
      <c r="A1070" s="39" t="str">
        <f ca="1">IF(ISERROR(MATCH(B1070,Код_КЦСР,0)),"",INDIRECT(ADDRESS(MATCH(B1070,Код_КЦСР,0)+1,2,,,"КЦСР")))</f>
        <v>Развитие муниципальной службы в мэрии города Череповца</v>
      </c>
      <c r="B1070" s="54" t="s">
        <v>456</v>
      </c>
      <c r="C1070" s="8"/>
      <c r="D1070" s="1"/>
      <c r="E1070" s="6"/>
      <c r="F1070" s="7">
        <f>F1071+F1077</f>
        <v>13790</v>
      </c>
      <c r="G1070" s="7">
        <f>G1071+G1077</f>
        <v>13790</v>
      </c>
    </row>
    <row r="1071" spans="1:7" ht="49.5">
      <c r="A1071" s="39" t="str">
        <f ca="1">IF(ISERROR(MATCH(B1071,Код_КЦСР,0)),"",INDIRECT(ADDRESS(MATCH(B1071,Код_КЦСР,0)+1,2,,,"КЦСР")))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071" s="54" t="s">
        <v>458</v>
      </c>
      <c r="C1071" s="8"/>
      <c r="D1071" s="1"/>
      <c r="E1071" s="6"/>
      <c r="F1071" s="7">
        <f aca="true" t="shared" si="147" ref="F1071:G1075">F1072</f>
        <v>350</v>
      </c>
      <c r="G1071" s="7">
        <f t="shared" si="147"/>
        <v>350</v>
      </c>
    </row>
    <row r="1072" spans="1:7" ht="12.75">
      <c r="A1072" s="39" t="str">
        <f ca="1">IF(ISERROR(MATCH(C1072,Код_Раздел,0)),"",INDIRECT(ADDRESS(MATCH(C1072,Код_Раздел,0)+1,2,,,"Раздел")))</f>
        <v>Общегосударственные  вопросы</v>
      </c>
      <c r="B1072" s="54" t="s">
        <v>458</v>
      </c>
      <c r="C1072" s="8" t="s">
        <v>544</v>
      </c>
      <c r="D1072" s="1"/>
      <c r="E1072" s="6"/>
      <c r="F1072" s="7">
        <f t="shared" si="147"/>
        <v>350</v>
      </c>
      <c r="G1072" s="7">
        <f t="shared" si="147"/>
        <v>350</v>
      </c>
    </row>
    <row r="1073" spans="1:7" ht="12.75">
      <c r="A1073" s="10" t="s">
        <v>568</v>
      </c>
      <c r="B1073" s="54" t="s">
        <v>458</v>
      </c>
      <c r="C1073" s="8" t="s">
        <v>544</v>
      </c>
      <c r="D1073" s="1" t="s">
        <v>522</v>
      </c>
      <c r="E1073" s="6"/>
      <c r="F1073" s="7">
        <f t="shared" si="147"/>
        <v>350</v>
      </c>
      <c r="G1073" s="7">
        <f t="shared" si="147"/>
        <v>350</v>
      </c>
    </row>
    <row r="1074" spans="1:7" ht="12.75">
      <c r="A1074" s="39" t="str">
        <f ca="1">IF(ISERROR(MATCH(E1074,Код_КВР,0)),"",INDIRECT(ADDRESS(MATCH(E1074,Код_КВР,0)+1,2,,,"КВР")))</f>
        <v>Закупка товаров, работ и услуг для муниципальных нужд</v>
      </c>
      <c r="B1074" s="54" t="s">
        <v>458</v>
      </c>
      <c r="C1074" s="8" t="s">
        <v>544</v>
      </c>
      <c r="D1074" s="1" t="s">
        <v>522</v>
      </c>
      <c r="E1074" s="6">
        <v>200</v>
      </c>
      <c r="F1074" s="7">
        <f t="shared" si="147"/>
        <v>350</v>
      </c>
      <c r="G1074" s="7">
        <f t="shared" si="147"/>
        <v>350</v>
      </c>
    </row>
    <row r="1075" spans="1:7" ht="33">
      <c r="A1075" s="39" t="str">
        <f ca="1">IF(ISERROR(MATCH(E1075,Код_КВР,0)),"",INDIRECT(ADDRESS(MATCH(E1075,Код_КВР,0)+1,2,,,"КВР")))</f>
        <v>Иные закупки товаров, работ и услуг для обеспечения муниципальных нужд</v>
      </c>
      <c r="B1075" s="54" t="s">
        <v>458</v>
      </c>
      <c r="C1075" s="8" t="s">
        <v>544</v>
      </c>
      <c r="D1075" s="1" t="s">
        <v>522</v>
      </c>
      <c r="E1075" s="6">
        <v>240</v>
      </c>
      <c r="F1075" s="7">
        <f t="shared" si="147"/>
        <v>350</v>
      </c>
      <c r="G1075" s="7">
        <f t="shared" si="147"/>
        <v>350</v>
      </c>
    </row>
    <row r="1076" spans="1:7" ht="33">
      <c r="A1076" s="39" t="str">
        <f ca="1">IF(ISERROR(MATCH(E1076,Код_КВР,0)),"",INDIRECT(ADDRESS(MATCH(E1076,Код_КВР,0)+1,2,,,"КВР")))</f>
        <v xml:space="preserve">Прочая закупка товаров, работ и услуг для обеспечения муниципальных нужд         </v>
      </c>
      <c r="B1076" s="54" t="s">
        <v>458</v>
      </c>
      <c r="C1076" s="8" t="s">
        <v>544</v>
      </c>
      <c r="D1076" s="1" t="s">
        <v>522</v>
      </c>
      <c r="E1076" s="6">
        <v>244</v>
      </c>
      <c r="F1076" s="7">
        <f>'прил.16'!G105</f>
        <v>350</v>
      </c>
      <c r="G1076" s="7">
        <f>'прил.16'!H105</f>
        <v>350</v>
      </c>
    </row>
    <row r="1077" spans="1:7" ht="12.75">
      <c r="A1077" s="39" t="str">
        <f ca="1">IF(ISERROR(MATCH(B1077,Код_КЦСР,0)),"",INDIRECT(ADDRESS(MATCH(B1077,Код_КЦСР,0)+1,2,,,"КЦСР")))</f>
        <v>Повышение престижа муниципальной службы в городе</v>
      </c>
      <c r="B1077" s="54" t="s">
        <v>460</v>
      </c>
      <c r="C1077" s="8"/>
      <c r="D1077" s="1"/>
      <c r="E1077" s="6"/>
      <c r="F1077" s="7">
        <f aca="true" t="shared" si="148" ref="F1077:G1080">F1078</f>
        <v>13440</v>
      </c>
      <c r="G1077" s="7">
        <f t="shared" si="148"/>
        <v>13440</v>
      </c>
    </row>
    <row r="1078" spans="1:7" ht="12.75">
      <c r="A1078" s="39" t="str">
        <f ca="1">IF(ISERROR(MATCH(C1078,Код_Раздел,0)),"",INDIRECT(ADDRESS(MATCH(C1078,Код_Раздел,0)+1,2,,,"Раздел")))</f>
        <v>Социальная политика</v>
      </c>
      <c r="B1078" s="54" t="s">
        <v>460</v>
      </c>
      <c r="C1078" s="8" t="s">
        <v>520</v>
      </c>
      <c r="D1078" s="1"/>
      <c r="E1078" s="6"/>
      <c r="F1078" s="7">
        <f t="shared" si="148"/>
        <v>13440</v>
      </c>
      <c r="G1078" s="7">
        <f t="shared" si="148"/>
        <v>13440</v>
      </c>
    </row>
    <row r="1079" spans="1:7" ht="12.75">
      <c r="A1079" s="10" t="s">
        <v>517</v>
      </c>
      <c r="B1079" s="54" t="s">
        <v>460</v>
      </c>
      <c r="C1079" s="8" t="s">
        <v>520</v>
      </c>
      <c r="D1079" s="1" t="s">
        <v>544</v>
      </c>
      <c r="E1079" s="6"/>
      <c r="F1079" s="7">
        <f t="shared" si="148"/>
        <v>13440</v>
      </c>
      <c r="G1079" s="7">
        <f t="shared" si="148"/>
        <v>13440</v>
      </c>
    </row>
    <row r="1080" spans="1:7" ht="12.75">
      <c r="A1080" s="39" t="str">
        <f ca="1">IF(ISERROR(MATCH(E1080,Код_КВР,0)),"",INDIRECT(ADDRESS(MATCH(E1080,Код_КВР,0)+1,2,,,"КВР")))</f>
        <v>Социальное обеспечение и иные выплаты населению</v>
      </c>
      <c r="B1080" s="54" t="s">
        <v>460</v>
      </c>
      <c r="C1080" s="8" t="s">
        <v>520</v>
      </c>
      <c r="D1080" s="1" t="s">
        <v>544</v>
      </c>
      <c r="E1080" s="6">
        <v>300</v>
      </c>
      <c r="F1080" s="7">
        <f t="shared" si="148"/>
        <v>13440</v>
      </c>
      <c r="G1080" s="7">
        <f t="shared" si="148"/>
        <v>13440</v>
      </c>
    </row>
    <row r="1081" spans="1:7" ht="12.75">
      <c r="A1081" s="39" t="str">
        <f ca="1">IF(ISERROR(MATCH(E1081,Код_КВР,0)),"",INDIRECT(ADDRESS(MATCH(E1081,Код_КВР,0)+1,2,,,"КВР")))</f>
        <v>Иные выплаты населению</v>
      </c>
      <c r="B1081" s="54" t="s">
        <v>460</v>
      </c>
      <c r="C1081" s="8" t="s">
        <v>520</v>
      </c>
      <c r="D1081" s="1" t="s">
        <v>544</v>
      </c>
      <c r="E1081" s="6">
        <v>360</v>
      </c>
      <c r="F1081" s="7">
        <f>'прил.16'!G286</f>
        <v>13440</v>
      </c>
      <c r="G1081" s="7">
        <f>'прил.16'!H286</f>
        <v>13440</v>
      </c>
    </row>
    <row r="1082" spans="1:7" ht="66">
      <c r="A1082" s="39" t="str">
        <f ca="1">IF(ISERROR(MATCH(B1082,Код_КЦСР,0)),"",INDIRECT(ADDRESS(MATCH(B1082,Код_КЦСР,0)+1,2,,,"КЦСР")))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82" s="54" t="s">
        <v>462</v>
      </c>
      <c r="C1082" s="8"/>
      <c r="D1082" s="1"/>
      <c r="E1082" s="6"/>
      <c r="F1082" s="7">
        <f>F1083+F1089</f>
        <v>28029.9</v>
      </c>
      <c r="G1082" s="7">
        <f>G1083+G1089</f>
        <v>28228.8</v>
      </c>
    </row>
    <row r="1083" spans="1:7" ht="12.75" hidden="1">
      <c r="A1083" s="39" t="str">
        <f ca="1">IF(ISERROR(MATCH(B1083,Код_КЦСР,0)),"",INDIRECT(ADDRESS(MATCH(B1083,Код_КЦСР,0)+1,2,,,"КЦСР")))</f>
        <v>Совершенствование предоставления муниципальных услуг</v>
      </c>
      <c r="B1083" s="54" t="s">
        <v>464</v>
      </c>
      <c r="C1083" s="8"/>
      <c r="D1083" s="1"/>
      <c r="E1083" s="6"/>
      <c r="F1083" s="7">
        <f>F1084</f>
        <v>0</v>
      </c>
      <c r="G1083" s="7">
        <f>G1084</f>
        <v>0</v>
      </c>
    </row>
    <row r="1084" spans="1:7" ht="12.75" hidden="1">
      <c r="A1084" s="39" t="str">
        <f ca="1">IF(ISERROR(MATCH(C1084,Код_Раздел,0)),"",INDIRECT(ADDRESS(MATCH(C1084,Код_Раздел,0)+1,2,,,"Раздел")))</f>
        <v>Национальная экономика</v>
      </c>
      <c r="B1084" s="54" t="s">
        <v>464</v>
      </c>
      <c r="C1084" s="8" t="s">
        <v>547</v>
      </c>
      <c r="D1084" s="1"/>
      <c r="E1084" s="6"/>
      <c r="F1084" s="7">
        <f>F1085</f>
        <v>0</v>
      </c>
      <c r="G1084" s="7">
        <f>G1085</f>
        <v>0</v>
      </c>
    </row>
    <row r="1085" spans="1:7" ht="12.75" hidden="1">
      <c r="A1085" s="10" t="s">
        <v>561</v>
      </c>
      <c r="B1085" s="54" t="s">
        <v>464</v>
      </c>
      <c r="C1085" s="8" t="s">
        <v>547</v>
      </c>
      <c r="D1085" s="8" t="s">
        <v>520</v>
      </c>
      <c r="E1085" s="6"/>
      <c r="F1085" s="7">
        <f aca="true" t="shared" si="149" ref="F1085:G1087">F1086</f>
        <v>0</v>
      </c>
      <c r="G1085" s="7">
        <f t="shared" si="149"/>
        <v>0</v>
      </c>
    </row>
    <row r="1086" spans="1:7" ht="33" hidden="1">
      <c r="A1086" s="39" t="str">
        <f ca="1">IF(ISERROR(MATCH(E1086,Код_КВР,0)),"",INDIRECT(ADDRESS(MATCH(E1086,Код_КВР,0)+1,2,,,"КВР")))</f>
        <v>Предоставление субсидий бюджетным, автономным учреждениям и иным некоммерческим организациям</v>
      </c>
      <c r="B1086" s="54" t="s">
        <v>464</v>
      </c>
      <c r="C1086" s="8" t="s">
        <v>547</v>
      </c>
      <c r="D1086" s="8" t="s">
        <v>520</v>
      </c>
      <c r="E1086" s="6">
        <v>600</v>
      </c>
      <c r="F1086" s="7">
        <f t="shared" si="149"/>
        <v>0</v>
      </c>
      <c r="G1086" s="7">
        <f t="shared" si="149"/>
        <v>0</v>
      </c>
    </row>
    <row r="1087" spans="1:7" ht="12.75" hidden="1">
      <c r="A1087" s="39" t="str">
        <f ca="1">IF(ISERROR(MATCH(E1087,Код_КВР,0)),"",INDIRECT(ADDRESS(MATCH(E1087,Код_КВР,0)+1,2,,,"КВР")))</f>
        <v>Субсидии бюджетным учреждениям</v>
      </c>
      <c r="B1087" s="54" t="s">
        <v>464</v>
      </c>
      <c r="C1087" s="8" t="s">
        <v>547</v>
      </c>
      <c r="D1087" s="8" t="s">
        <v>520</v>
      </c>
      <c r="E1087" s="6">
        <v>610</v>
      </c>
      <c r="F1087" s="7">
        <f t="shared" si="149"/>
        <v>0</v>
      </c>
      <c r="G1087" s="7">
        <f t="shared" si="149"/>
        <v>0</v>
      </c>
    </row>
    <row r="1088" spans="1:7" ht="12.75" hidden="1">
      <c r="A1088" s="39" t="str">
        <f ca="1">IF(ISERROR(MATCH(E1088,Код_КВР,0)),"",INDIRECT(ADDRESS(MATCH(E1088,Код_КВР,0)+1,2,,,"КВР")))</f>
        <v>Субсидии бюджетным учреждениям на иные цели</v>
      </c>
      <c r="B1088" s="54" t="s">
        <v>464</v>
      </c>
      <c r="C1088" s="8" t="s">
        <v>547</v>
      </c>
      <c r="D1088" s="8" t="s">
        <v>520</v>
      </c>
      <c r="E1088" s="6">
        <v>612</v>
      </c>
      <c r="F1088" s="7">
        <f>'прил.16'!G222</f>
        <v>0</v>
      </c>
      <c r="G1088" s="7">
        <f>'прил.16'!H222</f>
        <v>0</v>
      </c>
    </row>
    <row r="1089" spans="1:7" ht="33">
      <c r="A1089" s="39" t="str">
        <f ca="1">IF(ISERROR(MATCH(B1089,Код_КЦСР,0)),"",INDIRECT(ADDRESS(MATCH(B1089,Код_КЦСР,0)+1,2,,,"КЦСР")))</f>
        <v>Создание и организация деятельности многофункционального центра</v>
      </c>
      <c r="B1089" s="54" t="s">
        <v>466</v>
      </c>
      <c r="C1089" s="8"/>
      <c r="D1089" s="1"/>
      <c r="E1089" s="6"/>
      <c r="F1089" s="7">
        <f aca="true" t="shared" si="150" ref="F1089:G1093">F1090</f>
        <v>28029.9</v>
      </c>
      <c r="G1089" s="7">
        <f t="shared" si="150"/>
        <v>28228.8</v>
      </c>
    </row>
    <row r="1090" spans="1:7" ht="33">
      <c r="A1090" s="39" t="str">
        <f ca="1">IF(ISERROR(MATCH(B1090,Код_КЦСР,0)),"",INDIRECT(ADDRESS(MATCH(B1090,Код_КЦСР,0)+1,2,,,"КЦСР")))</f>
        <v>Создание и организация деятельности многофункционального центра</v>
      </c>
      <c r="B1090" s="54" t="s">
        <v>466</v>
      </c>
      <c r="C1090" s="8"/>
      <c r="D1090" s="1"/>
      <c r="E1090" s="6"/>
      <c r="F1090" s="7">
        <f t="shared" si="150"/>
        <v>28029.9</v>
      </c>
      <c r="G1090" s="7">
        <f t="shared" si="150"/>
        <v>28228.8</v>
      </c>
    </row>
    <row r="1091" spans="1:7" ht="12.75">
      <c r="A1091" s="39" t="str">
        <f ca="1">IF(ISERROR(MATCH(C1091,Код_Раздел,0)),"",INDIRECT(ADDRESS(MATCH(C1091,Код_Раздел,0)+1,2,,,"Раздел")))</f>
        <v>Общегосударственные  вопросы</v>
      </c>
      <c r="B1091" s="54" t="s">
        <v>466</v>
      </c>
      <c r="C1091" s="8" t="s">
        <v>544</v>
      </c>
      <c r="D1091" s="1"/>
      <c r="E1091" s="6"/>
      <c r="F1091" s="7">
        <f t="shared" si="150"/>
        <v>28029.9</v>
      </c>
      <c r="G1091" s="7">
        <f t="shared" si="150"/>
        <v>28228.8</v>
      </c>
    </row>
    <row r="1092" spans="1:7" ht="12.75">
      <c r="A1092" s="10" t="s">
        <v>568</v>
      </c>
      <c r="B1092" s="54" t="s">
        <v>466</v>
      </c>
      <c r="C1092" s="8" t="s">
        <v>544</v>
      </c>
      <c r="D1092" s="1" t="s">
        <v>522</v>
      </c>
      <c r="E1092" s="6"/>
      <c r="F1092" s="7">
        <f t="shared" si="150"/>
        <v>28029.9</v>
      </c>
      <c r="G1092" s="7">
        <f t="shared" si="150"/>
        <v>28228.8</v>
      </c>
    </row>
    <row r="1093" spans="1:7" ht="33">
      <c r="A1093" s="39" t="str">
        <f ca="1">IF(ISERROR(MATCH(E1093,Код_КВР,0)),"",INDIRECT(ADDRESS(MATCH(E1093,Код_КВР,0)+1,2,,,"КВР")))</f>
        <v>Предоставление субсидий бюджетным, автономным учреждениям и иным некоммерческим организациям</v>
      </c>
      <c r="B1093" s="54" t="s">
        <v>466</v>
      </c>
      <c r="C1093" s="8" t="s">
        <v>544</v>
      </c>
      <c r="D1093" s="1" t="s">
        <v>522</v>
      </c>
      <c r="E1093" s="6">
        <v>600</v>
      </c>
      <c r="F1093" s="7">
        <f t="shared" si="150"/>
        <v>28029.9</v>
      </c>
      <c r="G1093" s="7">
        <f t="shared" si="150"/>
        <v>28228.8</v>
      </c>
    </row>
    <row r="1094" spans="1:7" ht="12.75">
      <c r="A1094" s="39" t="str">
        <f ca="1">IF(ISERROR(MATCH(E1094,Код_КВР,0)),"",INDIRECT(ADDRESS(MATCH(E1094,Код_КВР,0)+1,2,,,"КВР")))</f>
        <v>Субсидии бюджетным учреждениям</v>
      </c>
      <c r="B1094" s="54" t="s">
        <v>466</v>
      </c>
      <c r="C1094" s="8" t="s">
        <v>544</v>
      </c>
      <c r="D1094" s="1" t="s">
        <v>522</v>
      </c>
      <c r="E1094" s="6">
        <v>610</v>
      </c>
      <c r="F1094" s="7">
        <f>SUM(F1095:F1096)</f>
        <v>28029.9</v>
      </c>
      <c r="G1094" s="7">
        <f>SUM(G1095:G1096)</f>
        <v>28228.8</v>
      </c>
    </row>
    <row r="1095" spans="1:7" ht="49.5">
      <c r="A1095" s="39" t="str">
        <f ca="1">IF(ISERROR(MATCH(E1095,Код_КВР,0)),"",INDIRECT(ADDRESS(MATCH(E1095,Код_КВР,0)+1,2,,,"КВР")))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95" s="54" t="s">
        <v>466</v>
      </c>
      <c r="C1095" s="8" t="s">
        <v>544</v>
      </c>
      <c r="D1095" s="1" t="s">
        <v>522</v>
      </c>
      <c r="E1095" s="6">
        <v>611</v>
      </c>
      <c r="F1095" s="7">
        <f>'прил.16'!G110</f>
        <v>27929.9</v>
      </c>
      <c r="G1095" s="7">
        <f>'прил.16'!H110</f>
        <v>28128.8</v>
      </c>
    </row>
    <row r="1096" spans="1:7" ht="12.75">
      <c r="A1096" s="39" t="str">
        <f ca="1">IF(ISERROR(MATCH(E1096,Код_КВР,0)),"",INDIRECT(ADDRESS(MATCH(E1096,Код_КВР,0)+1,2,,,"КВР")))</f>
        <v>Субсидии бюджетным учреждениям на иные цели</v>
      </c>
      <c r="B1096" s="54" t="s">
        <v>466</v>
      </c>
      <c r="C1096" s="8" t="s">
        <v>544</v>
      </c>
      <c r="D1096" s="1" t="s">
        <v>522</v>
      </c>
      <c r="E1096" s="6">
        <v>612</v>
      </c>
      <c r="F1096" s="7">
        <f>'прил.16'!G111</f>
        <v>100</v>
      </c>
      <c r="G1096" s="7">
        <f>'прил.16'!H111</f>
        <v>100</v>
      </c>
    </row>
    <row r="1097" spans="1:7" ht="33">
      <c r="A1097" s="39" t="str">
        <f ca="1">IF(ISERROR(MATCH(B1097,Код_КЦСР,0)),"",INDIRECT(ADDRESS(MATCH(B1097,Код_КЦСР,0)+1,2,,,"КЦСР")))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097" s="54" t="s">
        <v>468</v>
      </c>
      <c r="C1097" s="8"/>
      <c r="D1097" s="1"/>
      <c r="E1097" s="6"/>
      <c r="F1097" s="7">
        <f>F1098+F1104+F1115+F1121+F1127+F1139</f>
        <v>46274.3</v>
      </c>
      <c r="G1097" s="7">
        <f>G1098+G1104+G1115+G1121+G1127+G1139</f>
        <v>46489.5</v>
      </c>
    </row>
    <row r="1098" spans="1:7" ht="33">
      <c r="A1098" s="39" t="str">
        <f ca="1">IF(ISERROR(MATCH(B1098,Код_КЦСР,0)),"",INDIRECT(ADDRESS(MATCH(B1098,Код_КЦСР,0)+1,2,,,"КЦСР")))</f>
        <v>Создание системы территориального общественного самоуправления</v>
      </c>
      <c r="B1098" s="54" t="s">
        <v>470</v>
      </c>
      <c r="C1098" s="8"/>
      <c r="D1098" s="1"/>
      <c r="E1098" s="6"/>
      <c r="F1098" s="7">
        <f>F1099</f>
        <v>72</v>
      </c>
      <c r="G1098" s="7">
        <f>G1099</f>
        <v>72</v>
      </c>
    </row>
    <row r="1099" spans="1:7" ht="12.75">
      <c r="A1099" s="39" t="str">
        <f ca="1">IF(ISERROR(MATCH(C1099,Код_Раздел,0)),"",INDIRECT(ADDRESS(MATCH(C1099,Код_Раздел,0)+1,2,,,"Раздел")))</f>
        <v>Общегосударственные  вопросы</v>
      </c>
      <c r="B1099" s="54" t="s">
        <v>470</v>
      </c>
      <c r="C1099" s="8" t="s">
        <v>544</v>
      </c>
      <c r="D1099" s="1"/>
      <c r="E1099" s="6"/>
      <c r="F1099" s="7">
        <f aca="true" t="shared" si="151" ref="F1099:G1102">F1100</f>
        <v>72</v>
      </c>
      <c r="G1099" s="7">
        <f t="shared" si="151"/>
        <v>72</v>
      </c>
    </row>
    <row r="1100" spans="1:7" ht="12.75">
      <c r="A1100" s="10" t="s">
        <v>568</v>
      </c>
      <c r="B1100" s="54" t="s">
        <v>470</v>
      </c>
      <c r="C1100" s="8" t="s">
        <v>544</v>
      </c>
      <c r="D1100" s="1" t="s">
        <v>522</v>
      </c>
      <c r="E1100" s="6"/>
      <c r="F1100" s="7">
        <f t="shared" si="151"/>
        <v>72</v>
      </c>
      <c r="G1100" s="7">
        <f t="shared" si="151"/>
        <v>72</v>
      </c>
    </row>
    <row r="1101" spans="1:7" ht="12.75">
      <c r="A1101" s="39" t="str">
        <f ca="1">IF(ISERROR(MATCH(E1101,Код_КВР,0)),"",INDIRECT(ADDRESS(MATCH(E1101,Код_КВР,0)+1,2,,,"КВР")))</f>
        <v>Закупка товаров, работ и услуг для муниципальных нужд</v>
      </c>
      <c r="B1101" s="54" t="s">
        <v>470</v>
      </c>
      <c r="C1101" s="8" t="s">
        <v>544</v>
      </c>
      <c r="D1101" s="1" t="s">
        <v>522</v>
      </c>
      <c r="E1101" s="6">
        <v>200</v>
      </c>
      <c r="F1101" s="7">
        <f t="shared" si="151"/>
        <v>72</v>
      </c>
      <c r="G1101" s="7">
        <f t="shared" si="151"/>
        <v>72</v>
      </c>
    </row>
    <row r="1102" spans="1:7" ht="33">
      <c r="A1102" s="39" t="str">
        <f ca="1">IF(ISERROR(MATCH(E1102,Код_КВР,0)),"",INDIRECT(ADDRESS(MATCH(E1102,Код_КВР,0)+1,2,,,"КВР")))</f>
        <v>Иные закупки товаров, работ и услуг для обеспечения муниципальных нужд</v>
      </c>
      <c r="B1102" s="54" t="s">
        <v>470</v>
      </c>
      <c r="C1102" s="8" t="s">
        <v>544</v>
      </c>
      <c r="D1102" s="1" t="s">
        <v>522</v>
      </c>
      <c r="E1102" s="6">
        <v>240</v>
      </c>
      <c r="F1102" s="7">
        <f t="shared" si="151"/>
        <v>72</v>
      </c>
      <c r="G1102" s="7">
        <f t="shared" si="151"/>
        <v>72</v>
      </c>
    </row>
    <row r="1103" spans="1:7" ht="33">
      <c r="A1103" s="39" t="str">
        <f ca="1">IF(ISERROR(MATCH(E1103,Код_КВР,0)),"",INDIRECT(ADDRESS(MATCH(E1103,Код_КВР,0)+1,2,,,"КВР")))</f>
        <v xml:space="preserve">Прочая закупка товаров, работ и услуг для обеспечения муниципальных нужд         </v>
      </c>
      <c r="B1103" s="54" t="s">
        <v>470</v>
      </c>
      <c r="C1103" s="8" t="s">
        <v>544</v>
      </c>
      <c r="D1103" s="1" t="s">
        <v>522</v>
      </c>
      <c r="E1103" s="6">
        <v>244</v>
      </c>
      <c r="F1103" s="7">
        <f>'прил.16'!G116</f>
        <v>72</v>
      </c>
      <c r="G1103" s="7">
        <f>'прил.16'!H116</f>
        <v>72</v>
      </c>
    </row>
    <row r="1104" spans="1:7" ht="33">
      <c r="A1104" s="39" t="str">
        <f ca="1">IF(ISERROR(MATCH(B1104,Код_КЦСР,0)),"",INDIRECT(ADDRESS(MATCH(B1104,Код_КЦСР,0)+1,2,,,"КЦСР")))</f>
        <v>Проведение мероприятий по формированию благоприятного имиджа города</v>
      </c>
      <c r="B1104" s="54" t="s">
        <v>472</v>
      </c>
      <c r="C1104" s="8"/>
      <c r="D1104" s="1"/>
      <c r="E1104" s="6"/>
      <c r="F1104" s="7">
        <f>F1105+F1110</f>
        <v>495.7</v>
      </c>
      <c r="G1104" s="7">
        <f>G1105+G1110</f>
        <v>495.7</v>
      </c>
    </row>
    <row r="1105" spans="1:7" ht="12.75">
      <c r="A1105" s="39" t="str">
        <f ca="1">IF(ISERROR(MATCH(C1105,Код_Раздел,0)),"",INDIRECT(ADDRESS(MATCH(C1105,Код_Раздел,0)+1,2,,,"Раздел")))</f>
        <v>Общегосударственные  вопросы</v>
      </c>
      <c r="B1105" s="54" t="s">
        <v>472</v>
      </c>
      <c r="C1105" s="8" t="s">
        <v>544</v>
      </c>
      <c r="D1105" s="1"/>
      <c r="E1105" s="6"/>
      <c r="F1105" s="7">
        <f aca="true" t="shared" si="152" ref="F1105:G1108">F1106</f>
        <v>411.5</v>
      </c>
      <c r="G1105" s="7">
        <f t="shared" si="152"/>
        <v>411.5</v>
      </c>
    </row>
    <row r="1106" spans="1:7" ht="12.75">
      <c r="A1106" s="10" t="s">
        <v>568</v>
      </c>
      <c r="B1106" s="54" t="s">
        <v>472</v>
      </c>
      <c r="C1106" s="8" t="s">
        <v>544</v>
      </c>
      <c r="D1106" s="1" t="s">
        <v>522</v>
      </c>
      <c r="E1106" s="6"/>
      <c r="F1106" s="7">
        <f t="shared" si="152"/>
        <v>411.5</v>
      </c>
      <c r="G1106" s="7">
        <f t="shared" si="152"/>
        <v>411.5</v>
      </c>
    </row>
    <row r="1107" spans="1:7" ht="12.75">
      <c r="A1107" s="39" t="str">
        <f ca="1">IF(ISERROR(MATCH(E1107,Код_КВР,0)),"",INDIRECT(ADDRESS(MATCH(E1107,Код_КВР,0)+1,2,,,"КВР")))</f>
        <v>Закупка товаров, работ и услуг для муниципальных нужд</v>
      </c>
      <c r="B1107" s="54" t="s">
        <v>472</v>
      </c>
      <c r="C1107" s="8" t="s">
        <v>544</v>
      </c>
      <c r="D1107" s="1" t="s">
        <v>522</v>
      </c>
      <c r="E1107" s="6">
        <v>200</v>
      </c>
      <c r="F1107" s="7">
        <f t="shared" si="152"/>
        <v>411.5</v>
      </c>
      <c r="G1107" s="7">
        <f t="shared" si="152"/>
        <v>411.5</v>
      </c>
    </row>
    <row r="1108" spans="1:7" ht="33">
      <c r="A1108" s="39" t="str">
        <f ca="1">IF(ISERROR(MATCH(E1108,Код_КВР,0)),"",INDIRECT(ADDRESS(MATCH(E1108,Код_КВР,0)+1,2,,,"КВР")))</f>
        <v>Иные закупки товаров, работ и услуг для обеспечения муниципальных нужд</v>
      </c>
      <c r="B1108" s="54" t="s">
        <v>472</v>
      </c>
      <c r="C1108" s="8" t="s">
        <v>544</v>
      </c>
      <c r="D1108" s="1" t="s">
        <v>522</v>
      </c>
      <c r="E1108" s="6">
        <v>240</v>
      </c>
      <c r="F1108" s="7">
        <f t="shared" si="152"/>
        <v>411.5</v>
      </c>
      <c r="G1108" s="7">
        <f t="shared" si="152"/>
        <v>411.5</v>
      </c>
    </row>
    <row r="1109" spans="1:7" ht="33">
      <c r="A1109" s="39" t="str">
        <f ca="1">IF(ISERROR(MATCH(E1109,Код_КВР,0)),"",INDIRECT(ADDRESS(MATCH(E1109,Код_КВР,0)+1,2,,,"КВР")))</f>
        <v xml:space="preserve">Прочая закупка товаров, работ и услуг для обеспечения муниципальных нужд         </v>
      </c>
      <c r="B1109" s="54" t="s">
        <v>472</v>
      </c>
      <c r="C1109" s="8" t="s">
        <v>544</v>
      </c>
      <c r="D1109" s="1" t="s">
        <v>522</v>
      </c>
      <c r="E1109" s="6">
        <v>244</v>
      </c>
      <c r="F1109" s="7">
        <f>'прил.16'!G120</f>
        <v>411.5</v>
      </c>
      <c r="G1109" s="7">
        <f>'прил.16'!H120</f>
        <v>411.5</v>
      </c>
    </row>
    <row r="1110" spans="1:7" ht="12.75">
      <c r="A1110" s="39" t="str">
        <f ca="1">IF(ISERROR(MATCH(C1110,Код_Раздел,0)),"",INDIRECT(ADDRESS(MATCH(C1110,Код_Раздел,0)+1,2,,,"Раздел")))</f>
        <v>Жилищно-коммунальное хозяйство</v>
      </c>
      <c r="B1110" s="54" t="s">
        <v>472</v>
      </c>
      <c r="C1110" s="8" t="s">
        <v>552</v>
      </c>
      <c r="D1110" s="1"/>
      <c r="E1110" s="6"/>
      <c r="F1110" s="7">
        <f aca="true" t="shared" si="153" ref="F1110:G1113">F1111</f>
        <v>84.2</v>
      </c>
      <c r="G1110" s="7">
        <f t="shared" si="153"/>
        <v>84.2</v>
      </c>
    </row>
    <row r="1111" spans="1:7" ht="12.75">
      <c r="A1111" s="13" t="s">
        <v>581</v>
      </c>
      <c r="B1111" s="54" t="s">
        <v>472</v>
      </c>
      <c r="C1111" s="8" t="s">
        <v>552</v>
      </c>
      <c r="D1111" s="8" t="s">
        <v>546</v>
      </c>
      <c r="E1111" s="6"/>
      <c r="F1111" s="7">
        <f t="shared" si="153"/>
        <v>84.2</v>
      </c>
      <c r="G1111" s="7">
        <f t="shared" si="153"/>
        <v>84.2</v>
      </c>
    </row>
    <row r="1112" spans="1:7" ht="12.75">
      <c r="A1112" s="39" t="str">
        <f ca="1">IF(ISERROR(MATCH(E1112,Код_КВР,0)),"",INDIRECT(ADDRESS(MATCH(E1112,Код_КВР,0)+1,2,,,"КВР")))</f>
        <v>Закупка товаров, работ и услуг для муниципальных нужд</v>
      </c>
      <c r="B1112" s="54" t="s">
        <v>472</v>
      </c>
      <c r="C1112" s="8" t="s">
        <v>552</v>
      </c>
      <c r="D1112" s="8" t="s">
        <v>546</v>
      </c>
      <c r="E1112" s="6">
        <v>200</v>
      </c>
      <c r="F1112" s="7">
        <f t="shared" si="153"/>
        <v>84.2</v>
      </c>
      <c r="G1112" s="7">
        <f t="shared" si="153"/>
        <v>84.2</v>
      </c>
    </row>
    <row r="1113" spans="1:7" ht="33">
      <c r="A1113" s="39" t="str">
        <f ca="1">IF(ISERROR(MATCH(E1113,Код_КВР,0)),"",INDIRECT(ADDRESS(MATCH(E1113,Код_КВР,0)+1,2,,,"КВР")))</f>
        <v>Иные закупки товаров, работ и услуг для обеспечения муниципальных нужд</v>
      </c>
      <c r="B1113" s="54" t="s">
        <v>472</v>
      </c>
      <c r="C1113" s="8" t="s">
        <v>552</v>
      </c>
      <c r="D1113" s="8" t="s">
        <v>546</v>
      </c>
      <c r="E1113" s="6">
        <v>240</v>
      </c>
      <c r="F1113" s="7">
        <f t="shared" si="153"/>
        <v>84.2</v>
      </c>
      <c r="G1113" s="7">
        <f t="shared" si="153"/>
        <v>84.2</v>
      </c>
    </row>
    <row r="1114" spans="1:7" ht="33">
      <c r="A1114" s="39" t="str">
        <f ca="1">IF(ISERROR(MATCH(E1114,Код_КВР,0)),"",INDIRECT(ADDRESS(MATCH(E1114,Код_КВР,0)+1,2,,,"КВР")))</f>
        <v xml:space="preserve">Прочая закупка товаров, работ и услуг для обеспечения муниципальных нужд         </v>
      </c>
      <c r="B1114" s="54" t="s">
        <v>472</v>
      </c>
      <c r="C1114" s="8" t="s">
        <v>552</v>
      </c>
      <c r="D1114" s="8" t="s">
        <v>546</v>
      </c>
      <c r="E1114" s="6">
        <v>244</v>
      </c>
      <c r="F1114" s="7">
        <f>'прил.16'!G430</f>
        <v>84.2</v>
      </c>
      <c r="G1114" s="7">
        <f>'прил.16'!H430</f>
        <v>84.2</v>
      </c>
    </row>
    <row r="1115" spans="1:7" ht="33">
      <c r="A1115" s="39" t="str">
        <f ca="1">IF(ISERROR(MATCH(B1115,Код_КЦСР,0)),"",INDIRECT(ADDRESS(MATCH(B1115,Код_КЦСР,0)+1,2,,,"КЦСР")))</f>
        <v>Формирование презентационных пакетов, включая папки и открытки</v>
      </c>
      <c r="B1115" s="54" t="s">
        <v>474</v>
      </c>
      <c r="C1115" s="8"/>
      <c r="D1115" s="1"/>
      <c r="E1115" s="6"/>
      <c r="F1115" s="7">
        <f aca="true" t="shared" si="154" ref="F1115:G1119">F1116</f>
        <v>720</v>
      </c>
      <c r="G1115" s="7">
        <f t="shared" si="154"/>
        <v>720</v>
      </c>
    </row>
    <row r="1116" spans="1:7" ht="12.75">
      <c r="A1116" s="39" t="str">
        <f ca="1">IF(ISERROR(MATCH(C1116,Код_Раздел,0)),"",INDIRECT(ADDRESS(MATCH(C1116,Код_Раздел,0)+1,2,,,"Раздел")))</f>
        <v>Общегосударственные  вопросы</v>
      </c>
      <c r="B1116" s="54" t="s">
        <v>474</v>
      </c>
      <c r="C1116" s="8" t="s">
        <v>544</v>
      </c>
      <c r="D1116" s="1"/>
      <c r="E1116" s="6"/>
      <c r="F1116" s="7">
        <f t="shared" si="154"/>
        <v>720</v>
      </c>
      <c r="G1116" s="7">
        <f t="shared" si="154"/>
        <v>720</v>
      </c>
    </row>
    <row r="1117" spans="1:7" ht="12.75">
      <c r="A1117" s="10" t="s">
        <v>568</v>
      </c>
      <c r="B1117" s="54" t="s">
        <v>474</v>
      </c>
      <c r="C1117" s="8" t="s">
        <v>544</v>
      </c>
      <c r="D1117" s="1" t="s">
        <v>522</v>
      </c>
      <c r="E1117" s="6"/>
      <c r="F1117" s="7">
        <f t="shared" si="154"/>
        <v>720</v>
      </c>
      <c r="G1117" s="7">
        <f t="shared" si="154"/>
        <v>720</v>
      </c>
    </row>
    <row r="1118" spans="1:7" ht="12.75">
      <c r="A1118" s="39" t="str">
        <f ca="1">IF(ISERROR(MATCH(E1118,Код_КВР,0)),"",INDIRECT(ADDRESS(MATCH(E1118,Код_КВР,0)+1,2,,,"КВР")))</f>
        <v>Закупка товаров, работ и услуг для муниципальных нужд</v>
      </c>
      <c r="B1118" s="54" t="s">
        <v>474</v>
      </c>
      <c r="C1118" s="8" t="s">
        <v>544</v>
      </c>
      <c r="D1118" s="1" t="s">
        <v>522</v>
      </c>
      <c r="E1118" s="6">
        <v>200</v>
      </c>
      <c r="F1118" s="7">
        <f t="shared" si="154"/>
        <v>720</v>
      </c>
      <c r="G1118" s="7">
        <f t="shared" si="154"/>
        <v>720</v>
      </c>
    </row>
    <row r="1119" spans="1:7" ht="33">
      <c r="A1119" s="39" t="str">
        <f ca="1">IF(ISERROR(MATCH(E1119,Код_КВР,0)),"",INDIRECT(ADDRESS(MATCH(E1119,Код_КВР,0)+1,2,,,"КВР")))</f>
        <v>Иные закупки товаров, работ и услуг для обеспечения муниципальных нужд</v>
      </c>
      <c r="B1119" s="54" t="s">
        <v>474</v>
      </c>
      <c r="C1119" s="8" t="s">
        <v>544</v>
      </c>
      <c r="D1119" s="1" t="s">
        <v>522</v>
      </c>
      <c r="E1119" s="6">
        <v>240</v>
      </c>
      <c r="F1119" s="7">
        <f t="shared" si="154"/>
        <v>720</v>
      </c>
      <c r="G1119" s="7">
        <f t="shared" si="154"/>
        <v>720</v>
      </c>
    </row>
    <row r="1120" spans="1:7" ht="33">
      <c r="A1120" s="39" t="str">
        <f ca="1">IF(ISERROR(MATCH(E1120,Код_КВР,0)),"",INDIRECT(ADDRESS(MATCH(E1120,Код_КВР,0)+1,2,,,"КВР")))</f>
        <v xml:space="preserve">Прочая закупка товаров, работ и услуг для обеспечения муниципальных нужд         </v>
      </c>
      <c r="B1120" s="54" t="s">
        <v>474</v>
      </c>
      <c r="C1120" s="8" t="s">
        <v>544</v>
      </c>
      <c r="D1120" s="1" t="s">
        <v>522</v>
      </c>
      <c r="E1120" s="6">
        <v>244</v>
      </c>
      <c r="F1120" s="7">
        <f>'прил.16'!G124</f>
        <v>720</v>
      </c>
      <c r="G1120" s="7">
        <f>'прил.16'!H124</f>
        <v>720</v>
      </c>
    </row>
    <row r="1121" spans="1:7" ht="12.75">
      <c r="A1121" s="39" t="str">
        <f ca="1">IF(ISERROR(MATCH(B1121,Код_КЦСР,0)),"",INDIRECT(ADDRESS(MATCH(B1121,Код_КЦСР,0)+1,2,,,"КЦСР")))</f>
        <v>Оплата членских взносов в союзы и ассоциации</v>
      </c>
      <c r="B1121" s="54" t="s">
        <v>476</v>
      </c>
      <c r="C1121" s="8"/>
      <c r="D1121" s="1"/>
      <c r="E1121" s="6"/>
      <c r="F1121" s="7">
        <f aca="true" t="shared" si="155" ref="F1121:G1125">F1122</f>
        <v>479.7</v>
      </c>
      <c r="G1121" s="7">
        <f t="shared" si="155"/>
        <v>479.7</v>
      </c>
    </row>
    <row r="1122" spans="1:7" ht="12.75">
      <c r="A1122" s="39" t="str">
        <f ca="1">IF(ISERROR(MATCH(C1122,Код_Раздел,0)),"",INDIRECT(ADDRESS(MATCH(C1122,Код_Раздел,0)+1,2,,,"Раздел")))</f>
        <v>Общегосударственные  вопросы</v>
      </c>
      <c r="B1122" s="54" t="s">
        <v>476</v>
      </c>
      <c r="C1122" s="8" t="s">
        <v>544</v>
      </c>
      <c r="D1122" s="1"/>
      <c r="E1122" s="6"/>
      <c r="F1122" s="7">
        <f t="shared" si="155"/>
        <v>479.7</v>
      </c>
      <c r="G1122" s="7">
        <f t="shared" si="155"/>
        <v>479.7</v>
      </c>
    </row>
    <row r="1123" spans="1:7" ht="12.75">
      <c r="A1123" s="10" t="s">
        <v>568</v>
      </c>
      <c r="B1123" s="54" t="s">
        <v>476</v>
      </c>
      <c r="C1123" s="8" t="s">
        <v>544</v>
      </c>
      <c r="D1123" s="1" t="s">
        <v>522</v>
      </c>
      <c r="E1123" s="6"/>
      <c r="F1123" s="7">
        <f t="shared" si="155"/>
        <v>479.7</v>
      </c>
      <c r="G1123" s="7">
        <f t="shared" si="155"/>
        <v>479.7</v>
      </c>
    </row>
    <row r="1124" spans="1:7" ht="12.75">
      <c r="A1124" s="39" t="str">
        <f ca="1">IF(ISERROR(MATCH(E1124,Код_КВР,0)),"",INDIRECT(ADDRESS(MATCH(E1124,Код_КВР,0)+1,2,,,"КВР")))</f>
        <v>Иные бюджетные ассигнования</v>
      </c>
      <c r="B1124" s="54" t="s">
        <v>476</v>
      </c>
      <c r="C1124" s="8" t="s">
        <v>544</v>
      </c>
      <c r="D1124" s="1" t="s">
        <v>522</v>
      </c>
      <c r="E1124" s="6">
        <v>800</v>
      </c>
      <c r="F1124" s="7">
        <f t="shared" si="155"/>
        <v>479.7</v>
      </c>
      <c r="G1124" s="7">
        <f t="shared" si="155"/>
        <v>479.7</v>
      </c>
    </row>
    <row r="1125" spans="1:7" ht="12.75">
      <c r="A1125" s="39" t="str">
        <f ca="1">IF(ISERROR(MATCH(E1125,Код_КВР,0)),"",INDIRECT(ADDRESS(MATCH(E1125,Код_КВР,0)+1,2,,,"КВР")))</f>
        <v>Уплата налогов, сборов и иных платежей</v>
      </c>
      <c r="B1125" s="54" t="s">
        <v>476</v>
      </c>
      <c r="C1125" s="8" t="s">
        <v>544</v>
      </c>
      <c r="D1125" s="1" t="s">
        <v>522</v>
      </c>
      <c r="E1125" s="6">
        <v>850</v>
      </c>
      <c r="F1125" s="7">
        <f t="shared" si="155"/>
        <v>479.7</v>
      </c>
      <c r="G1125" s="7">
        <f t="shared" si="155"/>
        <v>479.7</v>
      </c>
    </row>
    <row r="1126" spans="1:7" ht="12.75">
      <c r="A1126" s="39" t="str">
        <f ca="1">IF(ISERROR(MATCH(E1126,Код_КВР,0)),"",INDIRECT(ADDRESS(MATCH(E1126,Код_КВР,0)+1,2,,,"КВР")))</f>
        <v>Уплата прочих налогов, сборов и иных платежей</v>
      </c>
      <c r="B1126" s="54" t="s">
        <v>476</v>
      </c>
      <c r="C1126" s="8" t="s">
        <v>544</v>
      </c>
      <c r="D1126" s="1" t="s">
        <v>522</v>
      </c>
      <c r="E1126" s="6">
        <v>852</v>
      </c>
      <c r="F1126" s="7">
        <f>'прил.16'!G128</f>
        <v>479.7</v>
      </c>
      <c r="G1126" s="7">
        <f>'прил.16'!H128</f>
        <v>479.7</v>
      </c>
    </row>
    <row r="1127" spans="1:7" ht="49.5">
      <c r="A1127" s="39" t="str">
        <f ca="1">IF(ISERROR(MATCH(B1127,Код_КЦСР,0)),"",INDIRECT(ADDRESS(MATCH(B1127,Код_КЦСР,0)+1,2,,,"КЦСР")))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127" s="54" t="s">
        <v>478</v>
      </c>
      <c r="C1127" s="8"/>
      <c r="D1127" s="1"/>
      <c r="E1127" s="6"/>
      <c r="F1127" s="7">
        <f>F1128</f>
        <v>23602.1</v>
      </c>
      <c r="G1127" s="7">
        <f>G1128</f>
        <v>23817.299999999996</v>
      </c>
    </row>
    <row r="1128" spans="1:7" ht="12.75">
      <c r="A1128" s="39" t="str">
        <f ca="1">IF(ISERROR(MATCH(C1128,Код_Раздел,0)),"",INDIRECT(ADDRESS(MATCH(C1128,Код_Раздел,0)+1,2,,,"Раздел")))</f>
        <v>Средства массовой информации</v>
      </c>
      <c r="B1128" s="54" t="s">
        <v>478</v>
      </c>
      <c r="C1128" s="8" t="s">
        <v>528</v>
      </c>
      <c r="D1128" s="1"/>
      <c r="E1128" s="6"/>
      <c r="F1128" s="7">
        <f>F1129</f>
        <v>23602.1</v>
      </c>
      <c r="G1128" s="7">
        <f>G1129</f>
        <v>23817.299999999996</v>
      </c>
    </row>
    <row r="1129" spans="1:7" ht="12.75">
      <c r="A1129" s="10" t="s">
        <v>530</v>
      </c>
      <c r="B1129" s="54" t="s">
        <v>478</v>
      </c>
      <c r="C1129" s="8" t="s">
        <v>528</v>
      </c>
      <c r="D1129" s="1" t="s">
        <v>545</v>
      </c>
      <c r="E1129" s="6"/>
      <c r="F1129" s="7">
        <f>F1130+F1132+F1135</f>
        <v>23602.1</v>
      </c>
      <c r="G1129" s="7">
        <f>G1130+G1132+G1135</f>
        <v>23817.299999999996</v>
      </c>
    </row>
    <row r="1130" spans="1:7" ht="33">
      <c r="A1130" s="39" t="str">
        <f aca="true" t="shared" si="156" ref="A1130:A1138">IF(ISERROR(MATCH(E1130,Код_КВР,0)),"",INDIRECT(ADDRESS(MATCH(E1130,Код_КВР,0)+1,2,,,"КВР")))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0" s="54" t="s">
        <v>478</v>
      </c>
      <c r="C1130" s="8" t="s">
        <v>528</v>
      </c>
      <c r="D1130" s="1" t="s">
        <v>545</v>
      </c>
      <c r="E1130" s="6">
        <v>100</v>
      </c>
      <c r="F1130" s="7">
        <f>F1131</f>
        <v>19202.6</v>
      </c>
      <c r="G1130" s="7">
        <f>G1131</f>
        <v>19202.6</v>
      </c>
    </row>
    <row r="1131" spans="1:7" ht="12.75">
      <c r="A1131" s="39" t="str">
        <f ca="1" t="shared" si="156"/>
        <v>Расходы на выплаты персоналу казенных учреждений</v>
      </c>
      <c r="B1131" s="54" t="s">
        <v>478</v>
      </c>
      <c r="C1131" s="8" t="s">
        <v>528</v>
      </c>
      <c r="D1131" s="1" t="s">
        <v>545</v>
      </c>
      <c r="E1131" s="6">
        <v>110</v>
      </c>
      <c r="F1131" s="7">
        <f>'прил.16'!G317</f>
        <v>19202.6</v>
      </c>
      <c r="G1131" s="7">
        <f>'прил.16'!H317</f>
        <v>19202.6</v>
      </c>
    </row>
    <row r="1132" spans="1:7" ht="12.75">
      <c r="A1132" s="39" t="str">
        <f ca="1" t="shared" si="156"/>
        <v>Закупка товаров, работ и услуг для муниципальных нужд</v>
      </c>
      <c r="B1132" s="54" t="s">
        <v>478</v>
      </c>
      <c r="C1132" s="8" t="s">
        <v>528</v>
      </c>
      <c r="D1132" s="1" t="s">
        <v>545</v>
      </c>
      <c r="E1132" s="6">
        <v>200</v>
      </c>
      <c r="F1132" s="7">
        <f>F1133</f>
        <v>4267.5</v>
      </c>
      <c r="G1132" s="7">
        <f>G1133</f>
        <v>4500.6</v>
      </c>
    </row>
    <row r="1133" spans="1:7" ht="33">
      <c r="A1133" s="39" t="str">
        <f ca="1" t="shared" si="156"/>
        <v>Иные закупки товаров, работ и услуг для обеспечения муниципальных нужд</v>
      </c>
      <c r="B1133" s="54" t="s">
        <v>478</v>
      </c>
      <c r="C1133" s="8" t="s">
        <v>528</v>
      </c>
      <c r="D1133" s="1" t="s">
        <v>545</v>
      </c>
      <c r="E1133" s="6">
        <v>240</v>
      </c>
      <c r="F1133" s="7">
        <f>F1134</f>
        <v>4267.5</v>
      </c>
      <c r="G1133" s="7">
        <f>G1134</f>
        <v>4500.6</v>
      </c>
    </row>
    <row r="1134" spans="1:7" ht="33">
      <c r="A1134" s="39" t="str">
        <f ca="1" t="shared" si="156"/>
        <v xml:space="preserve">Прочая закупка товаров, работ и услуг для обеспечения муниципальных нужд         </v>
      </c>
      <c r="B1134" s="54" t="s">
        <v>478</v>
      </c>
      <c r="C1134" s="8" t="s">
        <v>528</v>
      </c>
      <c r="D1134" s="1" t="s">
        <v>545</v>
      </c>
      <c r="E1134" s="6">
        <v>244</v>
      </c>
      <c r="F1134" s="7">
        <f>'прил.16'!G320</f>
        <v>4267.5</v>
      </c>
      <c r="G1134" s="7">
        <f>'прил.16'!H320</f>
        <v>4500.6</v>
      </c>
    </row>
    <row r="1135" spans="1:7" ht="12.75">
      <c r="A1135" s="39" t="str">
        <f ca="1" t="shared" si="156"/>
        <v>Иные бюджетные ассигнования</v>
      </c>
      <c r="B1135" s="54" t="s">
        <v>478</v>
      </c>
      <c r="C1135" s="8" t="s">
        <v>528</v>
      </c>
      <c r="D1135" s="1" t="s">
        <v>545</v>
      </c>
      <c r="E1135" s="6">
        <v>800</v>
      </c>
      <c r="F1135" s="7">
        <f>F1136</f>
        <v>132</v>
      </c>
      <c r="G1135" s="7">
        <f>G1136</f>
        <v>114.1</v>
      </c>
    </row>
    <row r="1136" spans="1:7" ht="12.75">
      <c r="A1136" s="39" t="str">
        <f ca="1" t="shared" si="156"/>
        <v>Уплата налогов, сборов и иных платежей</v>
      </c>
      <c r="B1136" s="54" t="s">
        <v>478</v>
      </c>
      <c r="C1136" s="8" t="s">
        <v>528</v>
      </c>
      <c r="D1136" s="1" t="s">
        <v>545</v>
      </c>
      <c r="E1136" s="6">
        <v>850</v>
      </c>
      <c r="F1136" s="7">
        <f>SUM(F1137:F1138)</f>
        <v>132</v>
      </c>
      <c r="G1136" s="7">
        <f>SUM(G1137:G1138)</f>
        <v>114.1</v>
      </c>
    </row>
    <row r="1137" spans="1:7" ht="12.75">
      <c r="A1137" s="39" t="str">
        <f ca="1" t="shared" si="156"/>
        <v>Уплата налога на имущество организаций и земельного налога</v>
      </c>
      <c r="B1137" s="54" t="s">
        <v>478</v>
      </c>
      <c r="C1137" s="8" t="s">
        <v>528</v>
      </c>
      <c r="D1137" s="1" t="s">
        <v>545</v>
      </c>
      <c r="E1137" s="6">
        <v>851</v>
      </c>
      <c r="F1137" s="7">
        <f>'прил.16'!G323</f>
        <v>124</v>
      </c>
      <c r="G1137" s="7">
        <f>'прил.16'!H323</f>
        <v>106.1</v>
      </c>
    </row>
    <row r="1138" spans="1:7" ht="12.75">
      <c r="A1138" s="39" t="str">
        <f ca="1" t="shared" si="156"/>
        <v>Уплата прочих налогов, сборов и иных платежей</v>
      </c>
      <c r="B1138" s="54" t="s">
        <v>478</v>
      </c>
      <c r="C1138" s="8" t="s">
        <v>528</v>
      </c>
      <c r="D1138" s="1" t="s">
        <v>545</v>
      </c>
      <c r="E1138" s="6">
        <v>852</v>
      </c>
      <c r="F1138" s="7">
        <f>'прил.16'!G324</f>
        <v>8</v>
      </c>
      <c r="G1138" s="7">
        <f>'прил.16'!H324</f>
        <v>8</v>
      </c>
    </row>
    <row r="1139" spans="1:7" ht="66">
      <c r="A1139" s="39" t="str">
        <f ca="1">IF(ISERROR(MATCH(B1139,Код_КЦСР,0)),"",INDIRECT(ADDRESS(MATCH(B1139,Код_КЦСР,0)+1,2,,,"КЦСР")))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139" s="54" t="s">
        <v>480</v>
      </c>
      <c r="C1139" s="8"/>
      <c r="D1139" s="1"/>
      <c r="E1139" s="6"/>
      <c r="F1139" s="7">
        <f aca="true" t="shared" si="157" ref="F1139:G1143">F1140</f>
        <v>20904.8</v>
      </c>
      <c r="G1139" s="7">
        <f t="shared" si="157"/>
        <v>20904.8</v>
      </c>
    </row>
    <row r="1140" spans="1:7" ht="12.75">
      <c r="A1140" s="39" t="str">
        <f ca="1">IF(ISERROR(MATCH(C1140,Код_Раздел,0)),"",INDIRECT(ADDRESS(MATCH(C1140,Код_Раздел,0)+1,2,,,"Раздел")))</f>
        <v>Средства массовой информации</v>
      </c>
      <c r="B1140" s="54" t="s">
        <v>480</v>
      </c>
      <c r="C1140" s="8" t="s">
        <v>528</v>
      </c>
      <c r="D1140" s="1"/>
      <c r="E1140" s="6"/>
      <c r="F1140" s="7">
        <f t="shared" si="157"/>
        <v>20904.8</v>
      </c>
      <c r="G1140" s="7">
        <f t="shared" si="157"/>
        <v>20904.8</v>
      </c>
    </row>
    <row r="1141" spans="1:7" ht="12.75">
      <c r="A1141" s="10" t="s">
        <v>530</v>
      </c>
      <c r="B1141" s="54" t="s">
        <v>480</v>
      </c>
      <c r="C1141" s="8" t="s">
        <v>528</v>
      </c>
      <c r="D1141" s="1" t="s">
        <v>545</v>
      </c>
      <c r="E1141" s="6"/>
      <c r="F1141" s="7">
        <f t="shared" si="157"/>
        <v>20904.8</v>
      </c>
      <c r="G1141" s="7">
        <f t="shared" si="157"/>
        <v>20904.8</v>
      </c>
    </row>
    <row r="1142" spans="1:7" ht="12.75">
      <c r="A1142" s="39" t="str">
        <f ca="1">IF(ISERROR(MATCH(E1142,Код_КВР,0)),"",INDIRECT(ADDRESS(MATCH(E1142,Код_КВР,0)+1,2,,,"КВР")))</f>
        <v>Закупка товаров, работ и услуг для муниципальных нужд</v>
      </c>
      <c r="B1142" s="54" t="s">
        <v>480</v>
      </c>
      <c r="C1142" s="8" t="s">
        <v>528</v>
      </c>
      <c r="D1142" s="1" t="s">
        <v>545</v>
      </c>
      <c r="E1142" s="6">
        <v>200</v>
      </c>
      <c r="F1142" s="7">
        <f t="shared" si="157"/>
        <v>20904.8</v>
      </c>
      <c r="G1142" s="7">
        <f t="shared" si="157"/>
        <v>20904.8</v>
      </c>
    </row>
    <row r="1143" spans="1:7" ht="33">
      <c r="A1143" s="39" t="str">
        <f ca="1">IF(ISERROR(MATCH(E1143,Код_КВР,0)),"",INDIRECT(ADDRESS(MATCH(E1143,Код_КВР,0)+1,2,,,"КВР")))</f>
        <v>Иные закупки товаров, работ и услуг для обеспечения муниципальных нужд</v>
      </c>
      <c r="B1143" s="54" t="s">
        <v>480</v>
      </c>
      <c r="C1143" s="8" t="s">
        <v>528</v>
      </c>
      <c r="D1143" s="1" t="s">
        <v>545</v>
      </c>
      <c r="E1143" s="6">
        <v>240</v>
      </c>
      <c r="F1143" s="7">
        <f t="shared" si="157"/>
        <v>20904.8</v>
      </c>
      <c r="G1143" s="7">
        <f t="shared" si="157"/>
        <v>20904.8</v>
      </c>
    </row>
    <row r="1144" spans="1:7" ht="33">
      <c r="A1144" s="39" t="str">
        <f ca="1">IF(ISERROR(MATCH(E1144,Код_КВР,0)),"",INDIRECT(ADDRESS(MATCH(E1144,Код_КВР,0)+1,2,,,"КВР")))</f>
        <v xml:space="preserve">Прочая закупка товаров, работ и услуг для обеспечения муниципальных нужд         </v>
      </c>
      <c r="B1144" s="54" t="s">
        <v>480</v>
      </c>
      <c r="C1144" s="8" t="s">
        <v>528</v>
      </c>
      <c r="D1144" s="1" t="s">
        <v>545</v>
      </c>
      <c r="E1144" s="6">
        <v>244</v>
      </c>
      <c r="F1144" s="7">
        <f>'прил.16'!G328</f>
        <v>20904.8</v>
      </c>
      <c r="G1144" s="7">
        <f>'прил.16'!H328</f>
        <v>20904.8</v>
      </c>
    </row>
    <row r="1145" spans="1:7" ht="49.5">
      <c r="A1145" s="39" t="str">
        <f ca="1">IF(ISERROR(MATCH(B1145,Код_КЦСР,0)),"",INDIRECT(ADDRESS(MATCH(B1145,Код_КЦСР,0)+1,2,,,"КЦСР")))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145" s="54" t="s">
        <v>482</v>
      </c>
      <c r="C1145" s="8"/>
      <c r="D1145" s="1"/>
      <c r="E1145" s="6"/>
      <c r="F1145" s="7">
        <f>F1146+F1179</f>
        <v>10659.199999999999</v>
      </c>
      <c r="G1145" s="7">
        <f>G1146+G1179</f>
        <v>10261.699999999999</v>
      </c>
    </row>
    <row r="1146" spans="1:7" ht="33">
      <c r="A1146" s="39" t="str">
        <f ca="1">IF(ISERROR(MATCH(B1146,Код_КЦСР,0)),"",INDIRECT(ADDRESS(MATCH(B1146,Код_КЦСР,0)+1,2,,,"КЦСР")))</f>
        <v>Профилактика преступлений и иных правонарушений в городе Череповце</v>
      </c>
      <c r="B1146" s="54" t="s">
        <v>484</v>
      </c>
      <c r="C1146" s="8"/>
      <c r="D1146" s="1"/>
      <c r="E1146" s="6"/>
      <c r="F1146" s="7">
        <f>F1147+F1153+F1173</f>
        <v>10629.199999999999</v>
      </c>
      <c r="G1146" s="7">
        <f>G1147+G1153+G1173</f>
        <v>10231.699999999999</v>
      </c>
    </row>
    <row r="1147" spans="1:7" ht="49.5">
      <c r="A1147" s="39" t="str">
        <f ca="1">IF(ISERROR(MATCH(B1147,Код_КЦСР,0)),"",INDIRECT(ADDRESS(MATCH(B1147,Код_КЦСР,0)+1,2,,,"КЦСР")))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147" s="6" t="s">
        <v>94</v>
      </c>
      <c r="C1147" s="8"/>
      <c r="D1147" s="1"/>
      <c r="E1147" s="6"/>
      <c r="F1147" s="7">
        <f aca="true" t="shared" si="158" ref="F1147:G1151">F1148</f>
        <v>59</v>
      </c>
      <c r="G1147" s="7">
        <f t="shared" si="158"/>
        <v>34.9</v>
      </c>
    </row>
    <row r="1148" spans="1:7" ht="12.75">
      <c r="A1148" s="39" t="str">
        <f ca="1">IF(ISERROR(MATCH(C1148,Код_Раздел,0)),"",INDIRECT(ADDRESS(MATCH(C1148,Код_Раздел,0)+1,2,,,"Раздел")))</f>
        <v>Национальная экономика</v>
      </c>
      <c r="B1148" s="6" t="s">
        <v>94</v>
      </c>
      <c r="C1148" s="8" t="s">
        <v>547</v>
      </c>
      <c r="D1148" s="1"/>
      <c r="E1148" s="6"/>
      <c r="F1148" s="7">
        <f t="shared" si="158"/>
        <v>59</v>
      </c>
      <c r="G1148" s="7">
        <f t="shared" si="158"/>
        <v>34.9</v>
      </c>
    </row>
    <row r="1149" spans="1:7" ht="12.75">
      <c r="A1149" s="10" t="s">
        <v>561</v>
      </c>
      <c r="B1149" s="6" t="s">
        <v>94</v>
      </c>
      <c r="C1149" s="8" t="s">
        <v>547</v>
      </c>
      <c r="D1149" s="1" t="s">
        <v>520</v>
      </c>
      <c r="E1149" s="6"/>
      <c r="F1149" s="7">
        <f t="shared" si="158"/>
        <v>59</v>
      </c>
      <c r="G1149" s="7">
        <f t="shared" si="158"/>
        <v>34.9</v>
      </c>
    </row>
    <row r="1150" spans="1:7" ht="33">
      <c r="A1150" s="39" t="str">
        <f ca="1">IF(ISERROR(MATCH(E1150,Код_КВР,0)),"",INDIRECT(ADDRESS(MATCH(E1150,Код_КВР,0)+1,2,,,"КВР")))</f>
        <v>Предоставление субсидий бюджетным, автономным учреждениям и иным некоммерческим организациям</v>
      </c>
      <c r="B1150" s="6" t="s">
        <v>94</v>
      </c>
      <c r="C1150" s="8" t="s">
        <v>547</v>
      </c>
      <c r="D1150" s="1" t="s">
        <v>520</v>
      </c>
      <c r="E1150" s="6">
        <v>600</v>
      </c>
      <c r="F1150" s="7">
        <f t="shared" si="158"/>
        <v>59</v>
      </c>
      <c r="G1150" s="7">
        <f t="shared" si="158"/>
        <v>34.9</v>
      </c>
    </row>
    <row r="1151" spans="1:7" ht="12.75">
      <c r="A1151" s="39" t="str">
        <f ca="1">IF(ISERROR(MATCH(E1151,Код_КВР,0)),"",INDIRECT(ADDRESS(MATCH(E1151,Код_КВР,0)+1,2,,,"КВР")))</f>
        <v>Субсидии бюджетным учреждениям</v>
      </c>
      <c r="B1151" s="6" t="s">
        <v>94</v>
      </c>
      <c r="C1151" s="8" t="s">
        <v>547</v>
      </c>
      <c r="D1151" s="1" t="s">
        <v>520</v>
      </c>
      <c r="E1151" s="6">
        <v>610</v>
      </c>
      <c r="F1151" s="7">
        <f t="shared" si="158"/>
        <v>59</v>
      </c>
      <c r="G1151" s="7">
        <f t="shared" si="158"/>
        <v>34.9</v>
      </c>
    </row>
    <row r="1152" spans="1:7" ht="12.75">
      <c r="A1152" s="39" t="str">
        <f ca="1">IF(ISERROR(MATCH(E1152,Код_КВР,0)),"",INDIRECT(ADDRESS(MATCH(E1152,Код_КВР,0)+1,2,,,"КВР")))</f>
        <v>Субсидии бюджетным учреждениям на иные цели</v>
      </c>
      <c r="B1152" s="6" t="s">
        <v>94</v>
      </c>
      <c r="C1152" s="8" t="s">
        <v>547</v>
      </c>
      <c r="D1152" s="1" t="s">
        <v>520</v>
      </c>
      <c r="E1152" s="6">
        <v>612</v>
      </c>
      <c r="F1152" s="7">
        <f>'прил.16'!G228</f>
        <v>59</v>
      </c>
      <c r="G1152" s="7">
        <f>'прил.16'!H228</f>
        <v>34.9</v>
      </c>
    </row>
    <row r="1153" spans="1:7" ht="12.75">
      <c r="A1153" s="39" t="str">
        <f ca="1">IF(ISERROR(MATCH(B1153,Код_КЦСР,0)),"",INDIRECT(ADDRESS(MATCH(B1153,Код_КЦСР,0)+1,2,,,"КЦСР")))</f>
        <v>Привлечение общественности к охране общественного порядка</v>
      </c>
      <c r="B1153" s="54" t="s">
        <v>486</v>
      </c>
      <c r="C1153" s="8"/>
      <c r="D1153" s="1"/>
      <c r="E1153" s="6"/>
      <c r="F1153" s="7">
        <f>F1154+F1159+F1169</f>
        <v>9449.4</v>
      </c>
      <c r="G1153" s="7">
        <f>G1154+G1159+G1169</f>
        <v>9533.5</v>
      </c>
    </row>
    <row r="1154" spans="1:7" ht="12.75">
      <c r="A1154" s="39" t="str">
        <f ca="1">IF(ISERROR(MATCH(C1154,Код_Раздел,0)),"",INDIRECT(ADDRESS(MATCH(C1154,Код_Раздел,0)+1,2,,,"Раздел")))</f>
        <v>Общегосударственные  вопросы</v>
      </c>
      <c r="B1154" s="54" t="s">
        <v>486</v>
      </c>
      <c r="C1154" s="8" t="s">
        <v>544</v>
      </c>
      <c r="D1154" s="1"/>
      <c r="E1154" s="6"/>
      <c r="F1154" s="7">
        <f aca="true" t="shared" si="159" ref="F1154:G1157">F1155</f>
        <v>20</v>
      </c>
      <c r="G1154" s="7">
        <f t="shared" si="159"/>
        <v>20</v>
      </c>
    </row>
    <row r="1155" spans="1:7" ht="12.75">
      <c r="A1155" s="10" t="s">
        <v>568</v>
      </c>
      <c r="B1155" s="54" t="s">
        <v>486</v>
      </c>
      <c r="C1155" s="8" t="s">
        <v>544</v>
      </c>
      <c r="D1155" s="1" t="s">
        <v>522</v>
      </c>
      <c r="E1155" s="6"/>
      <c r="F1155" s="7">
        <f t="shared" si="159"/>
        <v>20</v>
      </c>
      <c r="G1155" s="7">
        <f t="shared" si="159"/>
        <v>20</v>
      </c>
    </row>
    <row r="1156" spans="1:7" ht="12.75">
      <c r="A1156" s="39" t="str">
        <f ca="1">IF(ISERROR(MATCH(E1156,Код_КВР,0)),"",INDIRECT(ADDRESS(MATCH(E1156,Код_КВР,0)+1,2,,,"КВР")))</f>
        <v>Закупка товаров, работ и услуг для муниципальных нужд</v>
      </c>
      <c r="B1156" s="54" t="s">
        <v>486</v>
      </c>
      <c r="C1156" s="8" t="s">
        <v>544</v>
      </c>
      <c r="D1156" s="1" t="s">
        <v>522</v>
      </c>
      <c r="E1156" s="6">
        <v>200</v>
      </c>
      <c r="F1156" s="7">
        <f t="shared" si="159"/>
        <v>20</v>
      </c>
      <c r="G1156" s="7">
        <f t="shared" si="159"/>
        <v>20</v>
      </c>
    </row>
    <row r="1157" spans="1:7" ht="33">
      <c r="A1157" s="39" t="str">
        <f ca="1">IF(ISERROR(MATCH(E1157,Код_КВР,0)),"",INDIRECT(ADDRESS(MATCH(E1157,Код_КВР,0)+1,2,,,"КВР")))</f>
        <v>Иные закупки товаров, работ и услуг для обеспечения муниципальных нужд</v>
      </c>
      <c r="B1157" s="54" t="s">
        <v>486</v>
      </c>
      <c r="C1157" s="8" t="s">
        <v>544</v>
      </c>
      <c r="D1157" s="1" t="s">
        <v>522</v>
      </c>
      <c r="E1157" s="6">
        <v>240</v>
      </c>
      <c r="F1157" s="7">
        <f t="shared" si="159"/>
        <v>20</v>
      </c>
      <c r="G1157" s="7">
        <f t="shared" si="159"/>
        <v>20</v>
      </c>
    </row>
    <row r="1158" spans="1:7" ht="33">
      <c r="A1158" s="39" t="str">
        <f ca="1">IF(ISERROR(MATCH(E1158,Код_КВР,0)),"",INDIRECT(ADDRESS(MATCH(E1158,Код_КВР,0)+1,2,,,"КВР")))</f>
        <v xml:space="preserve">Прочая закупка товаров, работ и услуг для обеспечения муниципальных нужд         </v>
      </c>
      <c r="B1158" s="54" t="s">
        <v>486</v>
      </c>
      <c r="C1158" s="8" t="s">
        <v>544</v>
      </c>
      <c r="D1158" s="1" t="s">
        <v>522</v>
      </c>
      <c r="E1158" s="6">
        <v>244</v>
      </c>
      <c r="F1158" s="7">
        <f>'прил.16'!G134</f>
        <v>20</v>
      </c>
      <c r="G1158" s="7">
        <f>'прил.16'!H134</f>
        <v>20</v>
      </c>
    </row>
    <row r="1159" spans="1:7" ht="12.75">
      <c r="A1159" s="39" t="str">
        <f ca="1">IF(ISERROR(MATCH(C1159,Код_Раздел,0)),"",INDIRECT(ADDRESS(MATCH(C1159,Код_Раздел,0)+1,2,,,"Раздел")))</f>
        <v>Национальная безопасность и правоохранительная  деятельность</v>
      </c>
      <c r="B1159" s="54" t="s">
        <v>486</v>
      </c>
      <c r="C1159" s="8" t="s">
        <v>546</v>
      </c>
      <c r="D1159" s="1"/>
      <c r="E1159" s="6"/>
      <c r="F1159" s="7">
        <f>F1160</f>
        <v>9329.4</v>
      </c>
      <c r="G1159" s="7">
        <f>G1160</f>
        <v>9413.5</v>
      </c>
    </row>
    <row r="1160" spans="1:7" ht="33">
      <c r="A1160" s="14" t="s">
        <v>591</v>
      </c>
      <c r="B1160" s="54" t="s">
        <v>486</v>
      </c>
      <c r="C1160" s="8" t="s">
        <v>546</v>
      </c>
      <c r="D1160" s="1" t="s">
        <v>550</v>
      </c>
      <c r="E1160" s="6"/>
      <c r="F1160" s="7">
        <f>F1161+F1163+F1166</f>
        <v>9329.4</v>
      </c>
      <c r="G1160" s="7">
        <f>G1161+G1163+G1166</f>
        <v>9413.5</v>
      </c>
    </row>
    <row r="1161" spans="1:7" ht="33">
      <c r="A1161" s="39" t="str">
        <f aca="true" t="shared" si="160" ref="A1161:A1168">IF(ISERROR(MATCH(E1161,Код_КВР,0)),"",INDIRECT(ADDRESS(MATCH(E1161,Код_КВР,0)+1,2,,,"КВР")))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1" s="54" t="s">
        <v>486</v>
      </c>
      <c r="C1161" s="8" t="s">
        <v>546</v>
      </c>
      <c r="D1161" s="1" t="s">
        <v>550</v>
      </c>
      <c r="E1161" s="6">
        <v>100</v>
      </c>
      <c r="F1161" s="7">
        <f>F1162</f>
        <v>7465.6</v>
      </c>
      <c r="G1161" s="7">
        <f>G1162</f>
        <v>7465.6</v>
      </c>
    </row>
    <row r="1162" spans="1:7" ht="12.75">
      <c r="A1162" s="39" t="str">
        <f ca="1" t="shared" si="160"/>
        <v>Расходы на выплаты персоналу казенных учреждений</v>
      </c>
      <c r="B1162" s="54" t="s">
        <v>486</v>
      </c>
      <c r="C1162" s="8" t="s">
        <v>546</v>
      </c>
      <c r="D1162" s="1" t="s">
        <v>550</v>
      </c>
      <c r="E1162" s="6">
        <v>110</v>
      </c>
      <c r="F1162" s="7">
        <f>'прил.16'!G187</f>
        <v>7465.6</v>
      </c>
      <c r="G1162" s="7">
        <f>'прил.16'!H187</f>
        <v>7465.6</v>
      </c>
    </row>
    <row r="1163" spans="1:7" ht="12.75">
      <c r="A1163" s="39" t="str">
        <f ca="1" t="shared" si="160"/>
        <v>Закупка товаров, работ и услуг для муниципальных нужд</v>
      </c>
      <c r="B1163" s="54" t="s">
        <v>486</v>
      </c>
      <c r="C1163" s="8" t="s">
        <v>546</v>
      </c>
      <c r="D1163" s="1" t="s">
        <v>550</v>
      </c>
      <c r="E1163" s="6">
        <v>200</v>
      </c>
      <c r="F1163" s="7">
        <f>F1164</f>
        <v>1606.8</v>
      </c>
      <c r="G1163" s="7">
        <f>G1164</f>
        <v>1693.9</v>
      </c>
    </row>
    <row r="1164" spans="1:7" ht="33">
      <c r="A1164" s="39" t="str">
        <f ca="1" t="shared" si="160"/>
        <v>Иные закупки товаров, работ и услуг для обеспечения муниципальных нужд</v>
      </c>
      <c r="B1164" s="54" t="s">
        <v>486</v>
      </c>
      <c r="C1164" s="8" t="s">
        <v>546</v>
      </c>
      <c r="D1164" s="1" t="s">
        <v>550</v>
      </c>
      <c r="E1164" s="6">
        <v>240</v>
      </c>
      <c r="F1164" s="7">
        <f>F1165</f>
        <v>1606.8</v>
      </c>
      <c r="G1164" s="7">
        <f>G1165</f>
        <v>1693.9</v>
      </c>
    </row>
    <row r="1165" spans="1:7" ht="33">
      <c r="A1165" s="39" t="str">
        <f ca="1" t="shared" si="160"/>
        <v xml:space="preserve">Прочая закупка товаров, работ и услуг для обеспечения муниципальных нужд         </v>
      </c>
      <c r="B1165" s="54" t="s">
        <v>486</v>
      </c>
      <c r="C1165" s="8" t="s">
        <v>546</v>
      </c>
      <c r="D1165" s="1" t="s">
        <v>550</v>
      </c>
      <c r="E1165" s="6">
        <v>244</v>
      </c>
      <c r="F1165" s="7">
        <f>'прил.16'!G190</f>
        <v>1606.8</v>
      </c>
      <c r="G1165" s="7">
        <f>'прил.16'!H190</f>
        <v>1693.9</v>
      </c>
    </row>
    <row r="1166" spans="1:7" ht="12.75">
      <c r="A1166" s="39" t="str">
        <f ca="1" t="shared" si="160"/>
        <v>Иные бюджетные ассигнования</v>
      </c>
      <c r="B1166" s="54" t="s">
        <v>486</v>
      </c>
      <c r="C1166" s="8" t="s">
        <v>546</v>
      </c>
      <c r="D1166" s="1" t="s">
        <v>550</v>
      </c>
      <c r="E1166" s="6">
        <v>800</v>
      </c>
      <c r="F1166" s="7">
        <f>F1167</f>
        <v>257</v>
      </c>
      <c r="G1166" s="7">
        <f>G1167</f>
        <v>254</v>
      </c>
    </row>
    <row r="1167" spans="1:7" ht="12.75">
      <c r="A1167" s="39" t="str">
        <f ca="1" t="shared" si="160"/>
        <v>Уплата налогов, сборов и иных платежей</v>
      </c>
      <c r="B1167" s="54" t="s">
        <v>486</v>
      </c>
      <c r="C1167" s="8" t="s">
        <v>546</v>
      </c>
      <c r="D1167" s="1" t="s">
        <v>550</v>
      </c>
      <c r="E1167" s="6">
        <v>850</v>
      </c>
      <c r="F1167" s="7">
        <f>F1168</f>
        <v>257</v>
      </c>
      <c r="G1167" s="7">
        <f>G1168</f>
        <v>254</v>
      </c>
    </row>
    <row r="1168" spans="1:7" ht="12.75">
      <c r="A1168" s="39" t="str">
        <f ca="1" t="shared" si="160"/>
        <v>Уплата налога на имущество организаций и земельного налога</v>
      </c>
      <c r="B1168" s="54" t="s">
        <v>486</v>
      </c>
      <c r="C1168" s="8" t="s">
        <v>546</v>
      </c>
      <c r="D1168" s="1" t="s">
        <v>550</v>
      </c>
      <c r="E1168" s="6">
        <v>851</v>
      </c>
      <c r="F1168" s="7">
        <f>'прил.16'!G193</f>
        <v>257</v>
      </c>
      <c r="G1168" s="7">
        <f>'прил.16'!H193</f>
        <v>254</v>
      </c>
    </row>
    <row r="1169" spans="1:7" ht="12.75">
      <c r="A1169" s="39" t="str">
        <f ca="1">IF(ISERROR(MATCH(C1169,Код_Раздел,0)),"",INDIRECT(ADDRESS(MATCH(C1169,Код_Раздел,0)+1,2,,,"Раздел")))</f>
        <v>Социальная политика</v>
      </c>
      <c r="B1169" s="54" t="s">
        <v>486</v>
      </c>
      <c r="C1169" s="8" t="s">
        <v>520</v>
      </c>
      <c r="D1169" s="1"/>
      <c r="E1169" s="6"/>
      <c r="F1169" s="7">
        <f aca="true" t="shared" si="161" ref="F1169:G1171">F1170</f>
        <v>100</v>
      </c>
      <c r="G1169" s="7">
        <f t="shared" si="161"/>
        <v>100</v>
      </c>
    </row>
    <row r="1170" spans="1:7" ht="12.75">
      <c r="A1170" s="10" t="s">
        <v>511</v>
      </c>
      <c r="B1170" s="54" t="s">
        <v>486</v>
      </c>
      <c r="C1170" s="8" t="s">
        <v>520</v>
      </c>
      <c r="D1170" s="1" t="s">
        <v>546</v>
      </c>
      <c r="E1170" s="6"/>
      <c r="F1170" s="7">
        <f t="shared" si="161"/>
        <v>100</v>
      </c>
      <c r="G1170" s="7">
        <f t="shared" si="161"/>
        <v>100</v>
      </c>
    </row>
    <row r="1171" spans="1:7" ht="12.75">
      <c r="A1171" s="39" t="str">
        <f ca="1">IF(ISERROR(MATCH(E1171,Код_КВР,0)),"",INDIRECT(ADDRESS(MATCH(E1171,Код_КВР,0)+1,2,,,"КВР")))</f>
        <v>Социальное обеспечение и иные выплаты населению</v>
      </c>
      <c r="B1171" s="54" t="s">
        <v>486</v>
      </c>
      <c r="C1171" s="8" t="s">
        <v>520</v>
      </c>
      <c r="D1171" s="1" t="s">
        <v>546</v>
      </c>
      <c r="E1171" s="6">
        <v>300</v>
      </c>
      <c r="F1171" s="7">
        <f t="shared" si="161"/>
        <v>100</v>
      </c>
      <c r="G1171" s="7">
        <f t="shared" si="161"/>
        <v>100</v>
      </c>
    </row>
    <row r="1172" spans="1:7" ht="12.75">
      <c r="A1172" s="39" t="str">
        <f ca="1">IF(ISERROR(MATCH(E1172,Код_КВР,0)),"",INDIRECT(ADDRESS(MATCH(E1172,Код_КВР,0)+1,2,,,"КВР")))</f>
        <v>Иные выплаты населению</v>
      </c>
      <c r="B1172" s="54" t="s">
        <v>486</v>
      </c>
      <c r="C1172" s="8" t="s">
        <v>520</v>
      </c>
      <c r="D1172" s="1" t="s">
        <v>546</v>
      </c>
      <c r="E1172" s="6">
        <v>360</v>
      </c>
      <c r="F1172" s="7">
        <f>'прил.16'!G311</f>
        <v>100</v>
      </c>
      <c r="G1172" s="7">
        <f>'прил.16'!H311</f>
        <v>100</v>
      </c>
    </row>
    <row r="1173" spans="1:7" ht="49.5">
      <c r="A1173" s="39" t="str">
        <f ca="1">IF(ISERROR(MATCH(B1173,Код_КЦСР,0)),"",INDIRECT(ADDRESS(MATCH(B1173,Код_КЦСР,0)+1,2,,,"КЦСР")))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173" s="6" t="s">
        <v>96</v>
      </c>
      <c r="C1173" s="8"/>
      <c r="D1173" s="1"/>
      <c r="E1173" s="6"/>
      <c r="F1173" s="7">
        <f aca="true" t="shared" si="162" ref="F1173:G1177">F1174</f>
        <v>1120.8</v>
      </c>
      <c r="G1173" s="7">
        <f t="shared" si="162"/>
        <v>663.3</v>
      </c>
    </row>
    <row r="1174" spans="1:7" ht="12.75">
      <c r="A1174" s="39" t="str">
        <f ca="1">IF(ISERROR(MATCH(C1174,Код_Раздел,0)),"",INDIRECT(ADDRESS(MATCH(C1174,Код_Раздел,0)+1,2,,,"Раздел")))</f>
        <v>Национальная экономика</v>
      </c>
      <c r="B1174" s="6" t="s">
        <v>96</v>
      </c>
      <c r="C1174" s="8" t="s">
        <v>547</v>
      </c>
      <c r="D1174" s="1"/>
      <c r="E1174" s="6"/>
      <c r="F1174" s="7">
        <f t="shared" si="162"/>
        <v>1120.8</v>
      </c>
      <c r="G1174" s="7">
        <f t="shared" si="162"/>
        <v>663.3</v>
      </c>
    </row>
    <row r="1175" spans="1:7" ht="12.75">
      <c r="A1175" s="10" t="s">
        <v>561</v>
      </c>
      <c r="B1175" s="6" t="s">
        <v>96</v>
      </c>
      <c r="C1175" s="8" t="s">
        <v>547</v>
      </c>
      <c r="D1175" s="1" t="s">
        <v>520</v>
      </c>
      <c r="E1175" s="6"/>
      <c r="F1175" s="7">
        <f t="shared" si="162"/>
        <v>1120.8</v>
      </c>
      <c r="G1175" s="7">
        <f t="shared" si="162"/>
        <v>663.3</v>
      </c>
    </row>
    <row r="1176" spans="1:7" ht="33">
      <c r="A1176" s="39" t="str">
        <f ca="1">IF(ISERROR(MATCH(E1176,Код_КВР,0)),"",INDIRECT(ADDRESS(MATCH(E1176,Код_КВР,0)+1,2,,,"КВР")))</f>
        <v>Предоставление субсидий бюджетным, автономным учреждениям и иным некоммерческим организациям</v>
      </c>
      <c r="B1176" s="6" t="s">
        <v>96</v>
      </c>
      <c r="C1176" s="8" t="s">
        <v>547</v>
      </c>
      <c r="D1176" s="1" t="s">
        <v>520</v>
      </c>
      <c r="E1176" s="6">
        <v>600</v>
      </c>
      <c r="F1176" s="7">
        <f t="shared" si="162"/>
        <v>1120.8</v>
      </c>
      <c r="G1176" s="7">
        <f t="shared" si="162"/>
        <v>663.3</v>
      </c>
    </row>
    <row r="1177" spans="1:7" ht="12.75">
      <c r="A1177" s="39" t="str">
        <f ca="1">IF(ISERROR(MATCH(E1177,Код_КВР,0)),"",INDIRECT(ADDRESS(MATCH(E1177,Код_КВР,0)+1,2,,,"КВР")))</f>
        <v>Субсидии бюджетным учреждениям</v>
      </c>
      <c r="B1177" s="6" t="s">
        <v>96</v>
      </c>
      <c r="C1177" s="8" t="s">
        <v>547</v>
      </c>
      <c r="D1177" s="1" t="s">
        <v>520</v>
      </c>
      <c r="E1177" s="6">
        <v>610</v>
      </c>
      <c r="F1177" s="7">
        <f t="shared" si="162"/>
        <v>1120.8</v>
      </c>
      <c r="G1177" s="7">
        <f t="shared" si="162"/>
        <v>663.3</v>
      </c>
    </row>
    <row r="1178" spans="1:7" ht="12.75">
      <c r="A1178" s="39" t="str">
        <f ca="1">IF(ISERROR(MATCH(E1178,Код_КВР,0)),"",INDIRECT(ADDRESS(MATCH(E1178,Код_КВР,0)+1,2,,,"КВР")))</f>
        <v>Субсидии бюджетным учреждениям на иные цели</v>
      </c>
      <c r="B1178" s="6" t="s">
        <v>96</v>
      </c>
      <c r="C1178" s="8" t="s">
        <v>547</v>
      </c>
      <c r="D1178" s="1" t="s">
        <v>520</v>
      </c>
      <c r="E1178" s="6">
        <v>612</v>
      </c>
      <c r="F1178" s="7">
        <f>'прил.16'!G232</f>
        <v>1120.8</v>
      </c>
      <c r="G1178" s="7">
        <f>'прил.16'!H232</f>
        <v>663.3</v>
      </c>
    </row>
    <row r="1179" spans="1:7" ht="33">
      <c r="A1179" s="39" t="str">
        <f aca="true" t="shared" si="163" ref="A1179:A1189">IF(ISERROR(MATCH(B1179,Код_КЦСР,0)),"",INDIRECT(ADDRESS(MATCH(B1179,Код_КЦСР,0)+1,2,,,"КЦСР")))</f>
        <v>Повышение безопасности дорожного движения в городе Череповце</v>
      </c>
      <c r="B1179" s="52" t="s">
        <v>488</v>
      </c>
      <c r="C1179" s="8"/>
      <c r="D1179" s="1"/>
      <c r="E1179" s="6"/>
      <c r="F1179" s="7">
        <f>F1180</f>
        <v>30</v>
      </c>
      <c r="G1179" s="7">
        <f>G1180</f>
        <v>30</v>
      </c>
    </row>
    <row r="1180" spans="1:7" ht="49.5">
      <c r="A1180" s="39" t="str">
        <f ca="1" t="shared" si="163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180" s="52" t="s">
        <v>490</v>
      </c>
      <c r="C1180" s="8"/>
      <c r="D1180" s="1"/>
      <c r="E1180" s="6"/>
      <c r="F1180" s="7">
        <f>F1181</f>
        <v>30</v>
      </c>
      <c r="G1180" s="7">
        <f>G1181</f>
        <v>30</v>
      </c>
    </row>
    <row r="1181" spans="1:7" ht="12.75">
      <c r="A1181" s="39" t="str">
        <f ca="1">IF(ISERROR(MATCH(C1181,Код_Раздел,0)),"",INDIRECT(ADDRESS(MATCH(C1181,Код_Раздел,0)+1,2,,,"Раздел")))</f>
        <v>Образование</v>
      </c>
      <c r="B1181" s="52" t="s">
        <v>490</v>
      </c>
      <c r="C1181" s="8" t="s">
        <v>527</v>
      </c>
      <c r="D1181" s="1"/>
      <c r="E1181" s="6"/>
      <c r="F1181" s="7">
        <f aca="true" t="shared" si="164" ref="F1181:G1184">F1182</f>
        <v>30</v>
      </c>
      <c r="G1181" s="7">
        <f t="shared" si="164"/>
        <v>30</v>
      </c>
    </row>
    <row r="1182" spans="1:7" ht="12.75">
      <c r="A1182" s="10" t="s">
        <v>580</v>
      </c>
      <c r="B1182" s="52" t="s">
        <v>490</v>
      </c>
      <c r="C1182" s="8" t="s">
        <v>527</v>
      </c>
      <c r="D1182" s="1" t="s">
        <v>550</v>
      </c>
      <c r="E1182" s="6"/>
      <c r="F1182" s="7">
        <f t="shared" si="164"/>
        <v>30</v>
      </c>
      <c r="G1182" s="7">
        <f t="shared" si="164"/>
        <v>30</v>
      </c>
    </row>
    <row r="1183" spans="1:7" ht="33">
      <c r="A1183" s="39" t="str">
        <f ca="1">IF(ISERROR(MATCH(E1183,Код_КВР,0)),"",INDIRECT(ADDRESS(MATCH(E1183,Код_КВР,0)+1,2,,,"КВР")))</f>
        <v>Предоставление субсидий бюджетным, автономным учреждениям и иным некоммерческим организациям</v>
      </c>
      <c r="B1183" s="52" t="s">
        <v>490</v>
      </c>
      <c r="C1183" s="8" t="s">
        <v>527</v>
      </c>
      <c r="D1183" s="1" t="s">
        <v>550</v>
      </c>
      <c r="E1183" s="6">
        <v>600</v>
      </c>
      <c r="F1183" s="7">
        <f t="shared" si="164"/>
        <v>30</v>
      </c>
      <c r="G1183" s="7">
        <f t="shared" si="164"/>
        <v>30</v>
      </c>
    </row>
    <row r="1184" spans="1:7" ht="12.75">
      <c r="A1184" s="39" t="str">
        <f ca="1">IF(ISERROR(MATCH(E1184,Код_КВР,0)),"",INDIRECT(ADDRESS(MATCH(E1184,Код_КВР,0)+1,2,,,"КВР")))</f>
        <v>Субсидии бюджетным учреждениям</v>
      </c>
      <c r="B1184" s="52" t="s">
        <v>490</v>
      </c>
      <c r="C1184" s="8" t="s">
        <v>527</v>
      </c>
      <c r="D1184" s="1" t="s">
        <v>550</v>
      </c>
      <c r="E1184" s="6">
        <v>610</v>
      </c>
      <c r="F1184" s="7">
        <f t="shared" si="164"/>
        <v>30</v>
      </c>
      <c r="G1184" s="7">
        <f t="shared" si="164"/>
        <v>30</v>
      </c>
    </row>
    <row r="1185" spans="1:7" ht="12.75">
      <c r="A1185" s="39" t="str">
        <f ca="1">IF(ISERROR(MATCH(E1185,Код_КВР,0)),"",INDIRECT(ADDRESS(MATCH(E1185,Код_КВР,0)+1,2,,,"КВР")))</f>
        <v>Субсидии бюджетным учреждениям на иные цели</v>
      </c>
      <c r="B1185" s="52" t="s">
        <v>490</v>
      </c>
      <c r="C1185" s="8" t="s">
        <v>527</v>
      </c>
      <c r="D1185" s="1" t="s">
        <v>550</v>
      </c>
      <c r="E1185" s="6">
        <v>612</v>
      </c>
      <c r="F1185" s="7">
        <f>'прил.16'!G657</f>
        <v>30</v>
      </c>
      <c r="G1185" s="7">
        <f>'прил.16'!H657</f>
        <v>30</v>
      </c>
    </row>
    <row r="1186" spans="1:7" ht="33">
      <c r="A1186" s="39" t="str">
        <f ca="1" t="shared" si="163"/>
        <v>Непрограммные направления деятельности органов местного самоуправления</v>
      </c>
      <c r="B1186" s="52" t="s">
        <v>7</v>
      </c>
      <c r="C1186" s="8"/>
      <c r="D1186" s="1"/>
      <c r="E1186" s="6"/>
      <c r="F1186" s="7">
        <f>F1187</f>
        <v>550285.3</v>
      </c>
      <c r="G1186" s="7">
        <f>G1187</f>
        <v>507129.6</v>
      </c>
    </row>
    <row r="1187" spans="1:7" ht="33">
      <c r="A1187" s="39" t="str">
        <f ca="1" t="shared" si="163"/>
        <v>Расходы, не включенные в муниципальные программы города Череповца</v>
      </c>
      <c r="B1187" s="52" t="s">
        <v>9</v>
      </c>
      <c r="C1187" s="8"/>
      <c r="D1187" s="1"/>
      <c r="E1187" s="6"/>
      <c r="F1187" s="7">
        <f>F1188+F1294+F1301+F1307+F1313+F1319+F1324+F1332+F1340+F1348+F1356+F1361+F1366+F1374+F1382+F1387+F1392+F1397+F1403+F1408</f>
        <v>550285.3</v>
      </c>
      <c r="G1187" s="7">
        <f>G1188+G1294+G1301+G1307+G1313+G1319+G1324+G1332+G1340+G1348+G1356+G1361+G1366+G1374+G1382+G1387+G1392+G1397+G1403</f>
        <v>507129.6</v>
      </c>
    </row>
    <row r="1188" spans="1:7" ht="33">
      <c r="A1188" s="39" t="str">
        <f ca="1" t="shared" si="163"/>
        <v>Руководство и управление в сфере установленных функций органов местного самоуправления</v>
      </c>
      <c r="B1188" s="52" t="s">
        <v>11</v>
      </c>
      <c r="C1188" s="8"/>
      <c r="D1188" s="1"/>
      <c r="E1188" s="6"/>
      <c r="F1188" s="7">
        <f>F1189++F1194+F1284+F1289</f>
        <v>347379.89999999997</v>
      </c>
      <c r="G1188" s="7">
        <f>G1189++G1194+G1284+G1289</f>
        <v>344241.6</v>
      </c>
    </row>
    <row r="1189" spans="1:7" ht="12.75">
      <c r="A1189" s="39" t="str">
        <f ca="1" t="shared" si="163"/>
        <v>Глава муниципального образования</v>
      </c>
      <c r="B1189" s="52" t="s">
        <v>13</v>
      </c>
      <c r="C1189" s="8"/>
      <c r="D1189" s="1"/>
      <c r="E1189" s="6"/>
      <c r="F1189" s="7">
        <f aca="true" t="shared" si="165" ref="F1189:G1192">F1190</f>
        <v>2998</v>
      </c>
      <c r="G1189" s="7">
        <f t="shared" si="165"/>
        <v>2998</v>
      </c>
    </row>
    <row r="1190" spans="1:7" ht="12.75">
      <c r="A1190" s="39" t="str">
        <f ca="1">IF(ISERROR(MATCH(C1190,Код_Раздел,0)),"",INDIRECT(ADDRESS(MATCH(C1190,Код_Раздел,0)+1,2,,,"Раздел")))</f>
        <v>Общегосударственные  вопросы</v>
      </c>
      <c r="B1190" s="52" t="s">
        <v>13</v>
      </c>
      <c r="C1190" s="8" t="s">
        <v>544</v>
      </c>
      <c r="D1190" s="1"/>
      <c r="E1190" s="6"/>
      <c r="F1190" s="7">
        <f t="shared" si="165"/>
        <v>2998</v>
      </c>
      <c r="G1190" s="7">
        <f t="shared" si="165"/>
        <v>2998</v>
      </c>
    </row>
    <row r="1191" spans="1:7" ht="33">
      <c r="A1191" s="20" t="s">
        <v>564</v>
      </c>
      <c r="B1191" s="52" t="s">
        <v>13</v>
      </c>
      <c r="C1191" s="8" t="s">
        <v>544</v>
      </c>
      <c r="D1191" s="1" t="s">
        <v>545</v>
      </c>
      <c r="E1191" s="6"/>
      <c r="F1191" s="7">
        <f t="shared" si="165"/>
        <v>2998</v>
      </c>
      <c r="G1191" s="7">
        <f t="shared" si="165"/>
        <v>2998</v>
      </c>
    </row>
    <row r="1192" spans="1:7" ht="33">
      <c r="A1192" s="39" t="str">
        <f ca="1">IF(ISERROR(MATCH(E1192,Код_КВР,0)),"",INDIRECT(ADDRESS(MATCH(E1192,Код_КВР,0)+1,2,,,"КВР")))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2" s="52" t="s">
        <v>13</v>
      </c>
      <c r="C1192" s="8" t="s">
        <v>544</v>
      </c>
      <c r="D1192" s="8" t="s">
        <v>545</v>
      </c>
      <c r="E1192" s="6">
        <v>100</v>
      </c>
      <c r="F1192" s="7">
        <f t="shared" si="165"/>
        <v>2998</v>
      </c>
      <c r="G1192" s="7">
        <f t="shared" si="165"/>
        <v>2998</v>
      </c>
    </row>
    <row r="1193" spans="1:7" ht="12.75">
      <c r="A1193" s="39" t="str">
        <f ca="1">IF(ISERROR(MATCH(E1193,Код_КВР,0)),"",INDIRECT(ADDRESS(MATCH(E1193,Код_КВР,0)+1,2,,,"КВР")))</f>
        <v>Расходы на выплаты персоналу муниципальных органов</v>
      </c>
      <c r="B1193" s="52" t="s">
        <v>13</v>
      </c>
      <c r="C1193" s="8" t="s">
        <v>544</v>
      </c>
      <c r="D1193" s="8" t="s">
        <v>545</v>
      </c>
      <c r="E1193" s="6">
        <v>120</v>
      </c>
      <c r="F1193" s="7">
        <f>'прил.16'!G21</f>
        <v>2998</v>
      </c>
      <c r="G1193" s="7">
        <f>'прил.16'!H21</f>
        <v>2998</v>
      </c>
    </row>
    <row r="1194" spans="1:7" ht="12.75">
      <c r="A1194" s="39" t="str">
        <f ca="1">IF(ISERROR(MATCH(B1194,Код_КЦСР,0)),"",INDIRECT(ADDRESS(MATCH(B1194,Код_КЦСР,0)+1,2,,,"КЦСР")))</f>
        <v>Центральный аппарат</v>
      </c>
      <c r="B1194" s="52" t="s">
        <v>14</v>
      </c>
      <c r="C1194" s="8"/>
      <c r="D1194" s="1"/>
      <c r="E1194" s="6"/>
      <c r="F1194" s="7">
        <f>F1195+F1223+F1233+F1243+F1253+F1260+F1270+F1277</f>
        <v>338474</v>
      </c>
      <c r="G1194" s="7">
        <f>G1195+G1223+G1233+G1243+G1253+G1260+G1270+G1277</f>
        <v>335335.7</v>
      </c>
    </row>
    <row r="1195" spans="1:7" ht="12.75">
      <c r="A1195" s="39" t="str">
        <f ca="1">IF(ISERROR(MATCH(C1195,Код_Раздел,0)),"",INDIRECT(ADDRESS(MATCH(C1195,Код_Раздел,0)+1,2,,,"Раздел")))</f>
        <v>Общегосударственные  вопросы</v>
      </c>
      <c r="B1195" s="52" t="s">
        <v>14</v>
      </c>
      <c r="C1195" s="8" t="s">
        <v>544</v>
      </c>
      <c r="D1195" s="1"/>
      <c r="E1195" s="6"/>
      <c r="F1195" s="7">
        <f>F1196+F1205+F1214</f>
        <v>183912.2</v>
      </c>
      <c r="G1195" s="7">
        <f>G1196+G1205+G1214</f>
        <v>180760.1</v>
      </c>
    </row>
    <row r="1196" spans="1:7" ht="49.5">
      <c r="A1196" s="10" t="s">
        <v>500</v>
      </c>
      <c r="B1196" s="52" t="s">
        <v>14</v>
      </c>
      <c r="C1196" s="8" t="s">
        <v>544</v>
      </c>
      <c r="D1196" s="8" t="s">
        <v>546</v>
      </c>
      <c r="E1196" s="6"/>
      <c r="F1196" s="7">
        <f>F1197+F1199+F1202</f>
        <v>23491.8</v>
      </c>
      <c r="G1196" s="7">
        <f>G1197+G1199+G1202</f>
        <v>23491.8</v>
      </c>
    </row>
    <row r="1197" spans="1:7" ht="33">
      <c r="A1197" s="39" t="str">
        <f aca="true" t="shared" si="166" ref="A1197:A1204">IF(ISERROR(MATCH(E1197,Код_КВР,0)),"",INDIRECT(ADDRESS(MATCH(E1197,Код_КВР,0)+1,2,,,"КВР")))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97" s="52" t="s">
        <v>14</v>
      </c>
      <c r="C1197" s="8" t="s">
        <v>544</v>
      </c>
      <c r="D1197" s="8" t="s">
        <v>546</v>
      </c>
      <c r="E1197" s="6">
        <v>100</v>
      </c>
      <c r="F1197" s="7">
        <f>F1198</f>
        <v>22098.199999999997</v>
      </c>
      <c r="G1197" s="7">
        <f>G1198</f>
        <v>22098.199999999997</v>
      </c>
    </row>
    <row r="1198" spans="1:7" ht="12.75">
      <c r="A1198" s="39" t="str">
        <f ca="1" t="shared" si="166"/>
        <v>Расходы на выплаты персоналу муниципальных органов</v>
      </c>
      <c r="B1198" s="52" t="s">
        <v>14</v>
      </c>
      <c r="C1198" s="8" t="s">
        <v>544</v>
      </c>
      <c r="D1198" s="8" t="s">
        <v>546</v>
      </c>
      <c r="E1198" s="6">
        <v>120</v>
      </c>
      <c r="F1198" s="7">
        <f>'прил.16'!G337</f>
        <v>22098.199999999997</v>
      </c>
      <c r="G1198" s="7">
        <f>'прил.16'!H337</f>
        <v>22098.199999999997</v>
      </c>
    </row>
    <row r="1199" spans="1:7" ht="12.75">
      <c r="A1199" s="39" t="str">
        <f ca="1" t="shared" si="166"/>
        <v>Закупка товаров, работ и услуг для муниципальных нужд</v>
      </c>
      <c r="B1199" s="52" t="s">
        <v>14</v>
      </c>
      <c r="C1199" s="8" t="s">
        <v>544</v>
      </c>
      <c r="D1199" s="8" t="s">
        <v>546</v>
      </c>
      <c r="E1199" s="6">
        <v>200</v>
      </c>
      <c r="F1199" s="7">
        <f>F1200</f>
        <v>1391.2</v>
      </c>
      <c r="G1199" s="7">
        <f>G1200</f>
        <v>1391.2</v>
      </c>
    </row>
    <row r="1200" spans="1:7" ht="33">
      <c r="A1200" s="39" t="str">
        <f ca="1" t="shared" si="166"/>
        <v>Иные закупки товаров, работ и услуг для обеспечения муниципальных нужд</v>
      </c>
      <c r="B1200" s="52" t="s">
        <v>14</v>
      </c>
      <c r="C1200" s="8" t="s">
        <v>544</v>
      </c>
      <c r="D1200" s="8" t="s">
        <v>546</v>
      </c>
      <c r="E1200" s="6">
        <v>240</v>
      </c>
      <c r="F1200" s="7">
        <f>F1201</f>
        <v>1391.2</v>
      </c>
      <c r="G1200" s="7">
        <f>G1201</f>
        <v>1391.2</v>
      </c>
    </row>
    <row r="1201" spans="1:7" ht="33">
      <c r="A1201" s="39" t="str">
        <f ca="1" t="shared" si="166"/>
        <v xml:space="preserve">Прочая закупка товаров, работ и услуг для обеспечения муниципальных нужд         </v>
      </c>
      <c r="B1201" s="52" t="s">
        <v>14</v>
      </c>
      <c r="C1201" s="8" t="s">
        <v>544</v>
      </c>
      <c r="D1201" s="8" t="s">
        <v>546</v>
      </c>
      <c r="E1201" s="6">
        <v>244</v>
      </c>
      <c r="F1201" s="7">
        <f>'прил.16'!G340</f>
        <v>1391.2</v>
      </c>
      <c r="G1201" s="7">
        <f>'прил.16'!H340</f>
        <v>1391.2</v>
      </c>
    </row>
    <row r="1202" spans="1:7" ht="12.75">
      <c r="A1202" s="39" t="str">
        <f ca="1" t="shared" si="166"/>
        <v>Иные бюджетные ассигнования</v>
      </c>
      <c r="B1202" s="52" t="s">
        <v>14</v>
      </c>
      <c r="C1202" s="8" t="s">
        <v>544</v>
      </c>
      <c r="D1202" s="8" t="s">
        <v>546</v>
      </c>
      <c r="E1202" s="6">
        <v>800</v>
      </c>
      <c r="F1202" s="7">
        <f>F1203</f>
        <v>2.4</v>
      </c>
      <c r="G1202" s="7">
        <f>G1203</f>
        <v>2.4</v>
      </c>
    </row>
    <row r="1203" spans="1:7" ht="12.75">
      <c r="A1203" s="39" t="str">
        <f ca="1" t="shared" si="166"/>
        <v>Уплата налогов, сборов и иных платежей</v>
      </c>
      <c r="B1203" s="52" t="s">
        <v>14</v>
      </c>
      <c r="C1203" s="8" t="s">
        <v>544</v>
      </c>
      <c r="D1203" s="8" t="s">
        <v>546</v>
      </c>
      <c r="E1203" s="6">
        <v>850</v>
      </c>
      <c r="F1203" s="7">
        <f>F1204</f>
        <v>2.4</v>
      </c>
      <c r="G1203" s="7">
        <f>G1204</f>
        <v>2.4</v>
      </c>
    </row>
    <row r="1204" spans="1:7" ht="12.75">
      <c r="A1204" s="39" t="str">
        <f ca="1" t="shared" si="166"/>
        <v>Уплата прочих налогов, сборов и иных платежей</v>
      </c>
      <c r="B1204" s="52" t="s">
        <v>14</v>
      </c>
      <c r="C1204" s="8" t="s">
        <v>544</v>
      </c>
      <c r="D1204" s="8" t="s">
        <v>546</v>
      </c>
      <c r="E1204" s="6">
        <v>852</v>
      </c>
      <c r="F1204" s="7">
        <f>'прил.16'!G343</f>
        <v>2.4</v>
      </c>
      <c r="G1204" s="7">
        <f>'прил.16'!H343</f>
        <v>2.4</v>
      </c>
    </row>
    <row r="1205" spans="1:7" ht="49.5">
      <c r="A1205" s="11" t="s">
        <v>566</v>
      </c>
      <c r="B1205" s="52" t="s">
        <v>14</v>
      </c>
      <c r="C1205" s="8" t="s">
        <v>544</v>
      </c>
      <c r="D1205" s="8" t="s">
        <v>547</v>
      </c>
      <c r="E1205" s="6"/>
      <c r="F1205" s="7">
        <f>F1206+F1208+F1211</f>
        <v>125944.3</v>
      </c>
      <c r="G1205" s="7">
        <f>G1206+G1208+G1211</f>
        <v>122792.2</v>
      </c>
    </row>
    <row r="1206" spans="1:7" ht="33">
      <c r="A1206" s="39" t="str">
        <f aca="true" t="shared" si="167" ref="A1206:A1213">IF(ISERROR(MATCH(E1206,Код_КВР,0)),"",INDIRECT(ADDRESS(MATCH(E1206,Код_КВР,0)+1,2,,,"КВР")))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06" s="52" t="s">
        <v>14</v>
      </c>
      <c r="C1206" s="8" t="s">
        <v>544</v>
      </c>
      <c r="D1206" s="8" t="s">
        <v>547</v>
      </c>
      <c r="E1206" s="6">
        <v>100</v>
      </c>
      <c r="F1206" s="7">
        <f>F1207</f>
        <v>121544.5</v>
      </c>
      <c r="G1206" s="7">
        <f>G1207</f>
        <v>118582.4</v>
      </c>
    </row>
    <row r="1207" spans="1:7" ht="12.75">
      <c r="A1207" s="39" t="str">
        <f ca="1" t="shared" si="167"/>
        <v>Расходы на выплаты персоналу муниципальных органов</v>
      </c>
      <c r="B1207" s="52" t="s">
        <v>14</v>
      </c>
      <c r="C1207" s="8" t="s">
        <v>544</v>
      </c>
      <c r="D1207" s="8" t="s">
        <v>547</v>
      </c>
      <c r="E1207" s="6">
        <v>120</v>
      </c>
      <c r="F1207" s="7">
        <f>'прил.16'!G28</f>
        <v>121544.5</v>
      </c>
      <c r="G1207" s="7">
        <f>'прил.16'!H28</f>
        <v>118582.4</v>
      </c>
    </row>
    <row r="1208" spans="1:7" ht="12.75">
      <c r="A1208" s="39" t="str">
        <f ca="1" t="shared" si="167"/>
        <v>Закупка товаров, работ и услуг для муниципальных нужд</v>
      </c>
      <c r="B1208" s="52" t="s">
        <v>14</v>
      </c>
      <c r="C1208" s="8" t="s">
        <v>544</v>
      </c>
      <c r="D1208" s="8" t="s">
        <v>547</v>
      </c>
      <c r="E1208" s="6">
        <v>200</v>
      </c>
      <c r="F1208" s="7">
        <f>F1209</f>
        <v>4397.8</v>
      </c>
      <c r="G1208" s="7">
        <f>G1209</f>
        <v>4207.8</v>
      </c>
    </row>
    <row r="1209" spans="1:7" ht="33">
      <c r="A1209" s="39" t="str">
        <f ca="1" t="shared" si="167"/>
        <v>Иные закупки товаров, работ и услуг для обеспечения муниципальных нужд</v>
      </c>
      <c r="B1209" s="52" t="s">
        <v>14</v>
      </c>
      <c r="C1209" s="8" t="s">
        <v>544</v>
      </c>
      <c r="D1209" s="8" t="s">
        <v>547</v>
      </c>
      <c r="E1209" s="6">
        <v>240</v>
      </c>
      <c r="F1209" s="7">
        <f>F1210</f>
        <v>4397.8</v>
      </c>
      <c r="G1209" s="7">
        <f>G1210</f>
        <v>4207.8</v>
      </c>
    </row>
    <row r="1210" spans="1:7" ht="33">
      <c r="A1210" s="39" t="str">
        <f ca="1" t="shared" si="167"/>
        <v xml:space="preserve">Прочая закупка товаров, работ и услуг для обеспечения муниципальных нужд         </v>
      </c>
      <c r="B1210" s="52" t="s">
        <v>14</v>
      </c>
      <c r="C1210" s="8" t="s">
        <v>544</v>
      </c>
      <c r="D1210" s="8" t="s">
        <v>547</v>
      </c>
      <c r="E1210" s="6">
        <v>244</v>
      </c>
      <c r="F1210" s="7">
        <f>'прил.16'!G31</f>
        <v>4397.8</v>
      </c>
      <c r="G1210" s="7">
        <f>'прил.16'!H31</f>
        <v>4207.8</v>
      </c>
    </row>
    <row r="1211" spans="1:7" ht="12.75">
      <c r="A1211" s="39" t="str">
        <f ca="1" t="shared" si="167"/>
        <v>Иные бюджетные ассигнования</v>
      </c>
      <c r="B1211" s="52" t="s">
        <v>14</v>
      </c>
      <c r="C1211" s="8" t="s">
        <v>544</v>
      </c>
      <c r="D1211" s="8" t="s">
        <v>547</v>
      </c>
      <c r="E1211" s="6">
        <v>800</v>
      </c>
      <c r="F1211" s="7">
        <f>F1212</f>
        <v>2</v>
      </c>
      <c r="G1211" s="7">
        <f>G1212</f>
        <v>2</v>
      </c>
    </row>
    <row r="1212" spans="1:7" ht="12.75">
      <c r="A1212" s="39" t="str">
        <f ca="1" t="shared" si="167"/>
        <v>Уплата налогов, сборов и иных платежей</v>
      </c>
      <c r="B1212" s="52" t="s">
        <v>14</v>
      </c>
      <c r="C1212" s="8" t="s">
        <v>544</v>
      </c>
      <c r="D1212" s="8" t="s">
        <v>547</v>
      </c>
      <c r="E1212" s="6">
        <v>850</v>
      </c>
      <c r="F1212" s="7">
        <f>F1213</f>
        <v>2</v>
      </c>
      <c r="G1212" s="7">
        <f>G1213</f>
        <v>2</v>
      </c>
    </row>
    <row r="1213" spans="1:7" ht="12.75">
      <c r="A1213" s="39" t="str">
        <f ca="1" t="shared" si="167"/>
        <v>Уплата прочих налогов, сборов и иных платежей</v>
      </c>
      <c r="B1213" s="52" t="s">
        <v>14</v>
      </c>
      <c r="C1213" s="8" t="s">
        <v>544</v>
      </c>
      <c r="D1213" s="8" t="s">
        <v>547</v>
      </c>
      <c r="E1213" s="6">
        <v>852</v>
      </c>
      <c r="F1213" s="7">
        <f>'прил.16'!G34</f>
        <v>2</v>
      </c>
      <c r="G1213" s="7">
        <f>'прил.16'!H34</f>
        <v>2</v>
      </c>
    </row>
    <row r="1214" spans="1:7" ht="33">
      <c r="A1214" s="10" t="s">
        <v>497</v>
      </c>
      <c r="B1214" s="52" t="s">
        <v>14</v>
      </c>
      <c r="C1214" s="8" t="s">
        <v>544</v>
      </c>
      <c r="D1214" s="8" t="s">
        <v>548</v>
      </c>
      <c r="E1214" s="6"/>
      <c r="F1214" s="7">
        <f>F1215+F1217+F1220</f>
        <v>34476.1</v>
      </c>
      <c r="G1214" s="7">
        <f>G1215+G1217+G1220</f>
        <v>34476.1</v>
      </c>
    </row>
    <row r="1215" spans="1:7" ht="33">
      <c r="A1215" s="39" t="str">
        <f aca="true" t="shared" si="168" ref="A1215:A1222">IF(ISERROR(MATCH(E1215,Код_КВР,0)),"",INDIRECT(ADDRESS(MATCH(E1215,Код_КВР,0)+1,2,,,"КВР")))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15" s="52" t="s">
        <v>14</v>
      </c>
      <c r="C1215" s="8" t="s">
        <v>544</v>
      </c>
      <c r="D1215" s="8" t="s">
        <v>548</v>
      </c>
      <c r="E1215" s="6">
        <v>100</v>
      </c>
      <c r="F1215" s="7">
        <f>F1216</f>
        <v>34401.9</v>
      </c>
      <c r="G1215" s="7">
        <f>G1216</f>
        <v>34401.9</v>
      </c>
    </row>
    <row r="1216" spans="1:7" ht="12.75">
      <c r="A1216" s="39" t="str">
        <f ca="1" t="shared" si="168"/>
        <v>Расходы на выплаты персоналу муниципальных органов</v>
      </c>
      <c r="B1216" s="52" t="s">
        <v>14</v>
      </c>
      <c r="C1216" s="8" t="s">
        <v>544</v>
      </c>
      <c r="D1216" s="8" t="s">
        <v>548</v>
      </c>
      <c r="E1216" s="6">
        <v>120</v>
      </c>
      <c r="F1216" s="7">
        <f>'прил.16'!G719</f>
        <v>34401.9</v>
      </c>
      <c r="G1216" s="7">
        <f>'прил.16'!H719</f>
        <v>34401.9</v>
      </c>
    </row>
    <row r="1217" spans="1:7" ht="12.75">
      <c r="A1217" s="39" t="str">
        <f ca="1" t="shared" si="168"/>
        <v>Закупка товаров, работ и услуг для муниципальных нужд</v>
      </c>
      <c r="B1217" s="52" t="s">
        <v>14</v>
      </c>
      <c r="C1217" s="8" t="s">
        <v>544</v>
      </c>
      <c r="D1217" s="8" t="s">
        <v>548</v>
      </c>
      <c r="E1217" s="6">
        <v>200</v>
      </c>
      <c r="F1217" s="7">
        <f>F1218</f>
        <v>72.7</v>
      </c>
      <c r="G1217" s="7">
        <f>G1218</f>
        <v>72.7</v>
      </c>
    </row>
    <row r="1218" spans="1:7" ht="33">
      <c r="A1218" s="39" t="str">
        <f ca="1" t="shared" si="168"/>
        <v>Иные закупки товаров, работ и услуг для обеспечения муниципальных нужд</v>
      </c>
      <c r="B1218" s="52" t="s">
        <v>14</v>
      </c>
      <c r="C1218" s="8" t="s">
        <v>544</v>
      </c>
      <c r="D1218" s="8" t="s">
        <v>548</v>
      </c>
      <c r="E1218" s="6">
        <v>240</v>
      </c>
      <c r="F1218" s="7">
        <f>F1219</f>
        <v>72.7</v>
      </c>
      <c r="G1218" s="7">
        <f>G1219</f>
        <v>72.7</v>
      </c>
    </row>
    <row r="1219" spans="1:7" ht="33">
      <c r="A1219" s="39" t="str">
        <f ca="1" t="shared" si="168"/>
        <v xml:space="preserve">Прочая закупка товаров, работ и услуг для обеспечения муниципальных нужд         </v>
      </c>
      <c r="B1219" s="52" t="s">
        <v>14</v>
      </c>
      <c r="C1219" s="8" t="s">
        <v>544</v>
      </c>
      <c r="D1219" s="8" t="s">
        <v>548</v>
      </c>
      <c r="E1219" s="6">
        <v>244</v>
      </c>
      <c r="F1219" s="7">
        <f>'прил.16'!G722</f>
        <v>72.7</v>
      </c>
      <c r="G1219" s="7">
        <f>'прил.16'!H722</f>
        <v>72.7</v>
      </c>
    </row>
    <row r="1220" spans="1:7" ht="12.75">
      <c r="A1220" s="39" t="str">
        <f ca="1" t="shared" si="168"/>
        <v>Иные бюджетные ассигнования</v>
      </c>
      <c r="B1220" s="52" t="s">
        <v>14</v>
      </c>
      <c r="C1220" s="8" t="s">
        <v>544</v>
      </c>
      <c r="D1220" s="8" t="s">
        <v>548</v>
      </c>
      <c r="E1220" s="6">
        <v>800</v>
      </c>
      <c r="F1220" s="7">
        <f>F1221</f>
        <v>1.5</v>
      </c>
      <c r="G1220" s="7">
        <f>G1221</f>
        <v>1.5</v>
      </c>
    </row>
    <row r="1221" spans="1:7" ht="12.75">
      <c r="A1221" s="39" t="str">
        <f ca="1" t="shared" si="168"/>
        <v>Уплата налогов, сборов и иных платежей</v>
      </c>
      <c r="B1221" s="52" t="s">
        <v>14</v>
      </c>
      <c r="C1221" s="8" t="s">
        <v>544</v>
      </c>
      <c r="D1221" s="8" t="s">
        <v>548</v>
      </c>
      <c r="E1221" s="6">
        <v>850</v>
      </c>
      <c r="F1221" s="7">
        <f>F1222</f>
        <v>1.5</v>
      </c>
      <c r="G1221" s="7">
        <f>G1222</f>
        <v>1.5</v>
      </c>
    </row>
    <row r="1222" spans="1:7" ht="12.75">
      <c r="A1222" s="39" t="str">
        <f ca="1" t="shared" si="168"/>
        <v>Уплата прочих налогов, сборов и иных платежей</v>
      </c>
      <c r="B1222" s="52" t="s">
        <v>14</v>
      </c>
      <c r="C1222" s="8" t="s">
        <v>544</v>
      </c>
      <c r="D1222" s="8" t="s">
        <v>548</v>
      </c>
      <c r="E1222" s="6">
        <v>852</v>
      </c>
      <c r="F1222" s="7">
        <f>'прил.16'!G725</f>
        <v>1.5</v>
      </c>
      <c r="G1222" s="7">
        <f>'прил.16'!H725</f>
        <v>1.5</v>
      </c>
    </row>
    <row r="1223" spans="1:7" ht="12.75">
      <c r="A1223" s="39" t="str">
        <f ca="1">IF(ISERROR(MATCH(C1223,Код_Раздел,0)),"",INDIRECT(ADDRESS(MATCH(C1223,Код_Раздел,0)+1,2,,,"Раздел")))</f>
        <v>Национальная экономика</v>
      </c>
      <c r="B1223" s="52" t="s">
        <v>14</v>
      </c>
      <c r="C1223" s="8" t="s">
        <v>547</v>
      </c>
      <c r="D1223" s="8"/>
      <c r="E1223" s="6"/>
      <c r="F1223" s="7">
        <f>F1224</f>
        <v>69119.9</v>
      </c>
      <c r="G1223" s="7">
        <f>G1224</f>
        <v>69119.9</v>
      </c>
    </row>
    <row r="1224" spans="1:7" ht="12.75">
      <c r="A1224" s="10" t="s">
        <v>496</v>
      </c>
      <c r="B1224" s="52" t="s">
        <v>14</v>
      </c>
      <c r="C1224" s="8" t="s">
        <v>547</v>
      </c>
      <c r="D1224" s="8" t="s">
        <v>528</v>
      </c>
      <c r="E1224" s="6"/>
      <c r="F1224" s="7">
        <f>F1225+F1227+F1230</f>
        <v>69119.9</v>
      </c>
      <c r="G1224" s="7">
        <f>G1225+G1227+G1230</f>
        <v>69119.9</v>
      </c>
    </row>
    <row r="1225" spans="1:7" ht="33">
      <c r="A1225" s="39" t="str">
        <f aca="true" t="shared" si="169" ref="A1225:A1232">IF(ISERROR(MATCH(E1225,Код_КВР,0)),"",INDIRECT(ADDRESS(MATCH(E1225,Код_КВР,0)+1,2,,,"КВР")))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5" s="52" t="s">
        <v>14</v>
      </c>
      <c r="C1225" s="8" t="s">
        <v>547</v>
      </c>
      <c r="D1225" s="8" t="s">
        <v>528</v>
      </c>
      <c r="E1225" s="6">
        <v>100</v>
      </c>
      <c r="F1225" s="7">
        <f>F1226</f>
        <v>69073.29999999999</v>
      </c>
      <c r="G1225" s="7">
        <f>G1226</f>
        <v>69073.29999999999</v>
      </c>
    </row>
    <row r="1226" spans="1:7" ht="12.75">
      <c r="A1226" s="39" t="str">
        <f ca="1" t="shared" si="169"/>
        <v>Расходы на выплаты персоналу муниципальных органов</v>
      </c>
      <c r="B1226" s="52" t="s">
        <v>14</v>
      </c>
      <c r="C1226" s="8" t="s">
        <v>547</v>
      </c>
      <c r="D1226" s="8" t="s">
        <v>528</v>
      </c>
      <c r="E1226" s="6">
        <v>120</v>
      </c>
      <c r="F1226" s="7">
        <f>'прил.16'!G485+'прил.16'!G1237</f>
        <v>69073.29999999999</v>
      </c>
      <c r="G1226" s="7">
        <f>'прил.16'!H485+'прил.16'!H1237</f>
        <v>69073.29999999999</v>
      </c>
    </row>
    <row r="1227" spans="1:7" ht="12.75">
      <c r="A1227" s="39" t="str">
        <f ca="1" t="shared" si="169"/>
        <v>Закупка товаров, работ и услуг для муниципальных нужд</v>
      </c>
      <c r="B1227" s="52" t="s">
        <v>14</v>
      </c>
      <c r="C1227" s="8" t="s">
        <v>547</v>
      </c>
      <c r="D1227" s="8" t="s">
        <v>528</v>
      </c>
      <c r="E1227" s="6">
        <v>200</v>
      </c>
      <c r="F1227" s="7">
        <f>F1228</f>
        <v>41.6</v>
      </c>
      <c r="G1227" s="7">
        <f>G1228</f>
        <v>41.6</v>
      </c>
    </row>
    <row r="1228" spans="1:7" ht="33">
      <c r="A1228" s="39" t="str">
        <f ca="1" t="shared" si="169"/>
        <v>Иные закупки товаров, работ и услуг для обеспечения муниципальных нужд</v>
      </c>
      <c r="B1228" s="52" t="s">
        <v>14</v>
      </c>
      <c r="C1228" s="8" t="s">
        <v>547</v>
      </c>
      <c r="D1228" s="8" t="s">
        <v>528</v>
      </c>
      <c r="E1228" s="6">
        <v>240</v>
      </c>
      <c r="F1228" s="7">
        <f>F1229</f>
        <v>41.6</v>
      </c>
      <c r="G1228" s="7">
        <f>G1229</f>
        <v>41.6</v>
      </c>
    </row>
    <row r="1229" spans="1:7" ht="33">
      <c r="A1229" s="39" t="str">
        <f ca="1" t="shared" si="169"/>
        <v xml:space="preserve">Прочая закупка товаров, работ и услуг для обеспечения муниципальных нужд         </v>
      </c>
      <c r="B1229" s="52" t="s">
        <v>14</v>
      </c>
      <c r="C1229" s="8" t="s">
        <v>547</v>
      </c>
      <c r="D1229" s="8" t="s">
        <v>528</v>
      </c>
      <c r="E1229" s="6">
        <v>244</v>
      </c>
      <c r="F1229" s="7">
        <f>'прил.16'!G488+'прил.16'!G1240</f>
        <v>41.6</v>
      </c>
      <c r="G1229" s="7">
        <f>'прил.16'!H488+'прил.16'!H1240</f>
        <v>41.6</v>
      </c>
    </row>
    <row r="1230" spans="1:7" ht="12.75">
      <c r="A1230" s="39" t="str">
        <f ca="1" t="shared" si="169"/>
        <v>Иные бюджетные ассигнования</v>
      </c>
      <c r="B1230" s="52" t="s">
        <v>14</v>
      </c>
      <c r="C1230" s="8" t="s">
        <v>547</v>
      </c>
      <c r="D1230" s="8" t="s">
        <v>528</v>
      </c>
      <c r="E1230" s="6">
        <v>800</v>
      </c>
      <c r="F1230" s="7">
        <f>F1231</f>
        <v>5</v>
      </c>
      <c r="G1230" s="7">
        <f>G1231</f>
        <v>5</v>
      </c>
    </row>
    <row r="1231" spans="1:7" ht="12.75">
      <c r="A1231" s="39" t="str">
        <f ca="1" t="shared" si="169"/>
        <v>Уплата налогов, сборов и иных платежей</v>
      </c>
      <c r="B1231" s="52" t="s">
        <v>14</v>
      </c>
      <c r="C1231" s="8" t="s">
        <v>547</v>
      </c>
      <c r="D1231" s="8" t="s">
        <v>528</v>
      </c>
      <c r="E1231" s="6">
        <v>850</v>
      </c>
      <c r="F1231" s="7">
        <f>F1232</f>
        <v>5</v>
      </c>
      <c r="G1231" s="7">
        <f>G1232</f>
        <v>5</v>
      </c>
    </row>
    <row r="1232" spans="1:7" ht="12.75">
      <c r="A1232" s="39" t="str">
        <f ca="1" t="shared" si="169"/>
        <v>Уплата прочих налогов, сборов и иных платежей</v>
      </c>
      <c r="B1232" s="52" t="s">
        <v>14</v>
      </c>
      <c r="C1232" s="8" t="s">
        <v>547</v>
      </c>
      <c r="D1232" s="8" t="s">
        <v>528</v>
      </c>
      <c r="E1232" s="6">
        <v>852</v>
      </c>
      <c r="F1232" s="7">
        <f>'прил.16'!G491+'прил.16'!G1243</f>
        <v>5</v>
      </c>
      <c r="G1232" s="7">
        <f>'прил.16'!H491+'прил.16'!H1243</f>
        <v>5</v>
      </c>
    </row>
    <row r="1233" spans="1:7" ht="12.75">
      <c r="A1233" s="39" t="str">
        <f ca="1">IF(ISERROR(MATCH(C1233,Код_Раздел,0)),"",INDIRECT(ADDRESS(MATCH(C1233,Код_Раздел,0)+1,2,,,"Раздел")))</f>
        <v>Жилищно-коммунальное хозяйство</v>
      </c>
      <c r="B1233" s="52" t="s">
        <v>14</v>
      </c>
      <c r="C1233" s="8" t="s">
        <v>552</v>
      </c>
      <c r="D1233" s="8"/>
      <c r="E1233" s="6"/>
      <c r="F1233" s="7">
        <f>F1234</f>
        <v>22212</v>
      </c>
      <c r="G1233" s="7">
        <f>G1234</f>
        <v>22212</v>
      </c>
    </row>
    <row r="1234" spans="1:7" ht="12.75">
      <c r="A1234" s="10" t="s">
        <v>496</v>
      </c>
      <c r="B1234" s="52" t="s">
        <v>14</v>
      </c>
      <c r="C1234" s="8" t="s">
        <v>552</v>
      </c>
      <c r="D1234" s="8" t="s">
        <v>552</v>
      </c>
      <c r="E1234" s="6"/>
      <c r="F1234" s="7">
        <f>F1235+F1237+F1240</f>
        <v>22212</v>
      </c>
      <c r="G1234" s="7">
        <f>G1235+G1237+G1240</f>
        <v>22212</v>
      </c>
    </row>
    <row r="1235" spans="1:7" ht="33">
      <c r="A1235" s="39" t="str">
        <f aca="true" t="shared" si="170" ref="A1235:A1242">IF(ISERROR(MATCH(E1235,Код_КВР,0)),"",INDIRECT(ADDRESS(MATCH(E1235,Код_КВР,0)+1,2,,,"КВР")))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5" s="52" t="s">
        <v>14</v>
      </c>
      <c r="C1235" s="8" t="s">
        <v>552</v>
      </c>
      <c r="D1235" s="8" t="s">
        <v>552</v>
      </c>
      <c r="E1235" s="6">
        <v>100</v>
      </c>
      <c r="F1235" s="7">
        <f>F1236</f>
        <v>22177.6</v>
      </c>
      <c r="G1235" s="7">
        <f>G1236</f>
        <v>22177.6</v>
      </c>
    </row>
    <row r="1236" spans="1:7" ht="12.75">
      <c r="A1236" s="39" t="str">
        <f ca="1" t="shared" si="170"/>
        <v>Расходы на выплаты персоналу муниципальных органов</v>
      </c>
      <c r="B1236" s="52" t="s">
        <v>14</v>
      </c>
      <c r="C1236" s="8" t="s">
        <v>552</v>
      </c>
      <c r="D1236" s="8" t="s">
        <v>552</v>
      </c>
      <c r="E1236" s="6">
        <v>120</v>
      </c>
      <c r="F1236" s="7">
        <f>'прил.16'!G437</f>
        <v>22177.6</v>
      </c>
      <c r="G1236" s="7">
        <f>'прил.16'!H437</f>
        <v>22177.6</v>
      </c>
    </row>
    <row r="1237" spans="1:7" ht="12.75">
      <c r="A1237" s="39" t="str">
        <f ca="1" t="shared" si="170"/>
        <v>Закупка товаров, работ и услуг для муниципальных нужд</v>
      </c>
      <c r="B1237" s="52" t="s">
        <v>14</v>
      </c>
      <c r="C1237" s="8" t="s">
        <v>552</v>
      </c>
      <c r="D1237" s="8" t="s">
        <v>552</v>
      </c>
      <c r="E1237" s="6">
        <v>200</v>
      </c>
      <c r="F1237" s="7">
        <f>F1238</f>
        <v>31.4</v>
      </c>
      <c r="G1237" s="7">
        <f>G1238</f>
        <v>31.4</v>
      </c>
    </row>
    <row r="1238" spans="1:7" ht="33">
      <c r="A1238" s="39" t="str">
        <f ca="1" t="shared" si="170"/>
        <v>Иные закупки товаров, работ и услуг для обеспечения муниципальных нужд</v>
      </c>
      <c r="B1238" s="52" t="s">
        <v>14</v>
      </c>
      <c r="C1238" s="8" t="s">
        <v>552</v>
      </c>
      <c r="D1238" s="8" t="s">
        <v>552</v>
      </c>
      <c r="E1238" s="6">
        <v>240</v>
      </c>
      <c r="F1238" s="7">
        <f>F1239</f>
        <v>31.4</v>
      </c>
      <c r="G1238" s="7">
        <f>G1239</f>
        <v>31.4</v>
      </c>
    </row>
    <row r="1239" spans="1:7" ht="33">
      <c r="A1239" s="39" t="str">
        <f ca="1" t="shared" si="170"/>
        <v xml:space="preserve">Прочая закупка товаров, работ и услуг для обеспечения муниципальных нужд         </v>
      </c>
      <c r="B1239" s="52" t="s">
        <v>14</v>
      </c>
      <c r="C1239" s="8" t="s">
        <v>552</v>
      </c>
      <c r="D1239" s="8" t="s">
        <v>552</v>
      </c>
      <c r="E1239" s="6">
        <v>244</v>
      </c>
      <c r="F1239" s="7">
        <f>'прил.16'!G440</f>
        <v>31.4</v>
      </c>
      <c r="G1239" s="7">
        <f>'прил.16'!H440</f>
        <v>31.4</v>
      </c>
    </row>
    <row r="1240" spans="1:7" ht="12.75">
      <c r="A1240" s="39" t="str">
        <f ca="1" t="shared" si="170"/>
        <v>Иные бюджетные ассигнования</v>
      </c>
      <c r="B1240" s="52" t="s">
        <v>14</v>
      </c>
      <c r="C1240" s="8" t="s">
        <v>552</v>
      </c>
      <c r="D1240" s="8" t="s">
        <v>552</v>
      </c>
      <c r="E1240" s="6">
        <v>800</v>
      </c>
      <c r="F1240" s="7">
        <f>F1241</f>
        <v>3</v>
      </c>
      <c r="G1240" s="7">
        <f>G1241</f>
        <v>3</v>
      </c>
    </row>
    <row r="1241" spans="1:7" ht="12.75">
      <c r="A1241" s="39" t="str">
        <f ca="1" t="shared" si="170"/>
        <v>Уплата налогов, сборов и иных платежей</v>
      </c>
      <c r="B1241" s="52" t="s">
        <v>14</v>
      </c>
      <c r="C1241" s="8" t="s">
        <v>552</v>
      </c>
      <c r="D1241" s="8" t="s">
        <v>552</v>
      </c>
      <c r="E1241" s="6">
        <v>850</v>
      </c>
      <c r="F1241" s="7">
        <f>F1242</f>
        <v>3</v>
      </c>
      <c r="G1241" s="7">
        <f>G1242</f>
        <v>3</v>
      </c>
    </row>
    <row r="1242" spans="1:7" ht="12.75">
      <c r="A1242" s="39" t="str">
        <f ca="1" t="shared" si="170"/>
        <v>Уплата прочих налогов, сборов и иных платежей</v>
      </c>
      <c r="B1242" s="52" t="s">
        <v>14</v>
      </c>
      <c r="C1242" s="8" t="s">
        <v>552</v>
      </c>
      <c r="D1242" s="8" t="s">
        <v>552</v>
      </c>
      <c r="E1242" s="6">
        <v>852</v>
      </c>
      <c r="F1242" s="7">
        <f>'прил.16'!G443</f>
        <v>3</v>
      </c>
      <c r="G1242" s="7">
        <f>'прил.16'!H443</f>
        <v>3</v>
      </c>
    </row>
    <row r="1243" spans="1:7" ht="12.75">
      <c r="A1243" s="39" t="str">
        <f ca="1">IF(ISERROR(MATCH(C1243,Код_Раздел,0)),"",INDIRECT(ADDRESS(MATCH(C1243,Код_Раздел,0)+1,2,,,"Раздел")))</f>
        <v>Охрана окружающей среды</v>
      </c>
      <c r="B1243" s="52" t="s">
        <v>14</v>
      </c>
      <c r="C1243" s="8" t="s">
        <v>548</v>
      </c>
      <c r="D1243" s="8"/>
      <c r="E1243" s="6"/>
      <c r="F1243" s="7">
        <f>F1244</f>
        <v>11319.699999999999</v>
      </c>
      <c r="G1243" s="7">
        <f>G1244</f>
        <v>11319.699999999999</v>
      </c>
    </row>
    <row r="1244" spans="1:7" ht="12.75">
      <c r="A1244" s="10" t="s">
        <v>584</v>
      </c>
      <c r="B1244" s="52" t="s">
        <v>14</v>
      </c>
      <c r="C1244" s="8" t="s">
        <v>548</v>
      </c>
      <c r="D1244" s="8" t="s">
        <v>552</v>
      </c>
      <c r="E1244" s="6"/>
      <c r="F1244" s="7">
        <f>F1245+F1247+F1250</f>
        <v>11319.699999999999</v>
      </c>
      <c r="G1244" s="7">
        <f>G1245+G1247+G1250</f>
        <v>11319.699999999999</v>
      </c>
    </row>
    <row r="1245" spans="1:7" ht="33">
      <c r="A1245" s="39" t="str">
        <f aca="true" t="shared" si="171" ref="A1245:A1252">IF(ISERROR(MATCH(E1245,Код_КВР,0)),"",INDIRECT(ADDRESS(MATCH(E1245,Код_КВР,0)+1,2,,,"КВР")))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5" s="52" t="s">
        <v>14</v>
      </c>
      <c r="C1245" s="8" t="s">
        <v>548</v>
      </c>
      <c r="D1245" s="8" t="s">
        <v>552</v>
      </c>
      <c r="E1245" s="6">
        <v>100</v>
      </c>
      <c r="F1245" s="7">
        <f>F1246</f>
        <v>11302.3</v>
      </c>
      <c r="G1245" s="7">
        <f>G1246</f>
        <v>11302.3</v>
      </c>
    </row>
    <row r="1246" spans="1:7" ht="12.75">
      <c r="A1246" s="39" t="str">
        <f ca="1" t="shared" si="171"/>
        <v>Расходы на выплаты персоналу муниципальных органов</v>
      </c>
      <c r="B1246" s="52" t="s">
        <v>14</v>
      </c>
      <c r="C1246" s="8" t="s">
        <v>548</v>
      </c>
      <c r="D1246" s="8" t="s">
        <v>552</v>
      </c>
      <c r="E1246" s="6">
        <v>120</v>
      </c>
      <c r="F1246" s="7">
        <f>'прил.16'!G1331</f>
        <v>11302.3</v>
      </c>
      <c r="G1246" s="7">
        <f>'прил.16'!H1331</f>
        <v>11302.3</v>
      </c>
    </row>
    <row r="1247" spans="1:7" ht="12.75">
      <c r="A1247" s="39" t="str">
        <f ca="1" t="shared" si="171"/>
        <v>Закупка товаров, работ и услуг для муниципальных нужд</v>
      </c>
      <c r="B1247" s="52" t="s">
        <v>14</v>
      </c>
      <c r="C1247" s="8" t="s">
        <v>548</v>
      </c>
      <c r="D1247" s="8" t="s">
        <v>552</v>
      </c>
      <c r="E1247" s="6">
        <v>200</v>
      </c>
      <c r="F1247" s="7">
        <f>F1248</f>
        <v>15.4</v>
      </c>
      <c r="G1247" s="7">
        <f>G1248</f>
        <v>15.4</v>
      </c>
    </row>
    <row r="1248" spans="1:7" ht="33">
      <c r="A1248" s="39" t="str">
        <f ca="1" t="shared" si="171"/>
        <v>Иные закупки товаров, работ и услуг для обеспечения муниципальных нужд</v>
      </c>
      <c r="B1248" s="52" t="s">
        <v>14</v>
      </c>
      <c r="C1248" s="8" t="s">
        <v>548</v>
      </c>
      <c r="D1248" s="8" t="s">
        <v>552</v>
      </c>
      <c r="E1248" s="6">
        <v>240</v>
      </c>
      <c r="F1248" s="7">
        <f>F1249</f>
        <v>15.4</v>
      </c>
      <c r="G1248" s="7">
        <f>G1249</f>
        <v>15.4</v>
      </c>
    </row>
    <row r="1249" spans="1:7" ht="33">
      <c r="A1249" s="39" t="str">
        <f ca="1" t="shared" si="171"/>
        <v xml:space="preserve">Прочая закупка товаров, работ и услуг для обеспечения муниципальных нужд         </v>
      </c>
      <c r="B1249" s="52" t="s">
        <v>14</v>
      </c>
      <c r="C1249" s="8" t="s">
        <v>548</v>
      </c>
      <c r="D1249" s="8" t="s">
        <v>552</v>
      </c>
      <c r="E1249" s="6">
        <v>244</v>
      </c>
      <c r="F1249" s="7">
        <f>'прил.16'!G1334</f>
        <v>15.4</v>
      </c>
      <c r="G1249" s="7">
        <f>'прил.16'!H1334</f>
        <v>15.4</v>
      </c>
    </row>
    <row r="1250" spans="1:7" ht="12.75">
      <c r="A1250" s="39" t="str">
        <f ca="1" t="shared" si="171"/>
        <v>Иные бюджетные ассигнования</v>
      </c>
      <c r="B1250" s="52" t="s">
        <v>14</v>
      </c>
      <c r="C1250" s="8" t="s">
        <v>548</v>
      </c>
      <c r="D1250" s="8" t="s">
        <v>552</v>
      </c>
      <c r="E1250" s="6">
        <v>800</v>
      </c>
      <c r="F1250" s="7">
        <f>F1251</f>
        <v>2</v>
      </c>
      <c r="G1250" s="7">
        <f>G1251</f>
        <v>2</v>
      </c>
    </row>
    <row r="1251" spans="1:7" ht="12.75">
      <c r="A1251" s="39" t="str">
        <f ca="1" t="shared" si="171"/>
        <v>Уплата налогов, сборов и иных платежей</v>
      </c>
      <c r="B1251" s="52" t="s">
        <v>14</v>
      </c>
      <c r="C1251" s="8" t="s">
        <v>548</v>
      </c>
      <c r="D1251" s="8" t="s">
        <v>552</v>
      </c>
      <c r="E1251" s="6">
        <v>850</v>
      </c>
      <c r="F1251" s="7">
        <f>F1252</f>
        <v>2</v>
      </c>
      <c r="G1251" s="7">
        <f>G1252</f>
        <v>2</v>
      </c>
    </row>
    <row r="1252" spans="1:7" ht="12.75">
      <c r="A1252" s="39" t="str">
        <f ca="1" t="shared" si="171"/>
        <v>Уплата прочих налогов, сборов и иных платежей</v>
      </c>
      <c r="B1252" s="52" t="s">
        <v>14</v>
      </c>
      <c r="C1252" s="8" t="s">
        <v>548</v>
      </c>
      <c r="D1252" s="8" t="s">
        <v>552</v>
      </c>
      <c r="E1252" s="6">
        <v>852</v>
      </c>
      <c r="F1252" s="7">
        <f>'прил.16'!G1337</f>
        <v>2</v>
      </c>
      <c r="G1252" s="7">
        <f>'прил.16'!H1337</f>
        <v>2</v>
      </c>
    </row>
    <row r="1253" spans="1:7" ht="12.75">
      <c r="A1253" s="39" t="str">
        <f ca="1">IF(ISERROR(MATCH(C1253,Код_Раздел,0)),"",INDIRECT(ADDRESS(MATCH(C1253,Код_Раздел,0)+1,2,,,"Раздел")))</f>
        <v>Образование</v>
      </c>
      <c r="B1253" s="52" t="s">
        <v>14</v>
      </c>
      <c r="C1253" s="8" t="s">
        <v>527</v>
      </c>
      <c r="D1253" s="1"/>
      <c r="E1253" s="6"/>
      <c r="F1253" s="7">
        <f>F1254</f>
        <v>21090</v>
      </c>
      <c r="G1253" s="7">
        <f>G1254</f>
        <v>21090</v>
      </c>
    </row>
    <row r="1254" spans="1:7" ht="12.75">
      <c r="A1254" s="10" t="s">
        <v>580</v>
      </c>
      <c r="B1254" s="52" t="s">
        <v>14</v>
      </c>
      <c r="C1254" s="8" t="s">
        <v>527</v>
      </c>
      <c r="D1254" s="1" t="s">
        <v>550</v>
      </c>
      <c r="E1254" s="6"/>
      <c r="F1254" s="7">
        <f>F1255+F1257</f>
        <v>21090</v>
      </c>
      <c r="G1254" s="7">
        <f>G1255+G1257</f>
        <v>21090</v>
      </c>
    </row>
    <row r="1255" spans="1:7" ht="33">
      <c r="A1255" s="39" t="str">
        <f ca="1">IF(ISERROR(MATCH(E1255,Код_КВР,0)),"",INDIRECT(ADDRESS(MATCH(E1255,Код_КВР,0)+1,2,,,"КВР")))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5" s="52" t="s">
        <v>14</v>
      </c>
      <c r="C1255" s="8" t="s">
        <v>527</v>
      </c>
      <c r="D1255" s="1" t="s">
        <v>550</v>
      </c>
      <c r="E1255" s="6">
        <v>100</v>
      </c>
      <c r="F1255" s="7">
        <f>F1256</f>
        <v>21032.4</v>
      </c>
      <c r="G1255" s="7">
        <f>G1256</f>
        <v>21032.4</v>
      </c>
    </row>
    <row r="1256" spans="1:7" ht="12.75">
      <c r="A1256" s="39" t="str">
        <f ca="1">IF(ISERROR(MATCH(E1256,Код_КВР,0)),"",INDIRECT(ADDRESS(MATCH(E1256,Код_КВР,0)+1,2,,,"КВР")))</f>
        <v>Расходы на выплаты персоналу муниципальных органов</v>
      </c>
      <c r="B1256" s="52" t="s">
        <v>14</v>
      </c>
      <c r="C1256" s="8" t="s">
        <v>527</v>
      </c>
      <c r="D1256" s="1" t="s">
        <v>550</v>
      </c>
      <c r="E1256" s="6">
        <v>120</v>
      </c>
      <c r="F1256" s="7">
        <f>'прил.16'!G663</f>
        <v>21032.4</v>
      </c>
      <c r="G1256" s="7">
        <f>'прил.16'!H663</f>
        <v>21032.4</v>
      </c>
    </row>
    <row r="1257" spans="1:7" ht="12.75">
      <c r="A1257" s="39" t="str">
        <f ca="1">IF(ISERROR(MATCH(E1257,Код_КВР,0)),"",INDIRECT(ADDRESS(MATCH(E1257,Код_КВР,0)+1,2,,,"КВР")))</f>
        <v>Закупка товаров, работ и услуг для муниципальных нужд</v>
      </c>
      <c r="B1257" s="52" t="s">
        <v>14</v>
      </c>
      <c r="C1257" s="8" t="s">
        <v>527</v>
      </c>
      <c r="D1257" s="1" t="s">
        <v>550</v>
      </c>
      <c r="E1257" s="6">
        <v>200</v>
      </c>
      <c r="F1257" s="7">
        <f>F1258</f>
        <v>57.6</v>
      </c>
      <c r="G1257" s="7">
        <f>G1258</f>
        <v>57.6</v>
      </c>
    </row>
    <row r="1258" spans="1:7" ht="33">
      <c r="A1258" s="39" t="str">
        <f ca="1">IF(ISERROR(MATCH(E1258,Код_КВР,0)),"",INDIRECT(ADDRESS(MATCH(E1258,Код_КВР,0)+1,2,,,"КВР")))</f>
        <v>Иные закупки товаров, работ и услуг для обеспечения муниципальных нужд</v>
      </c>
      <c r="B1258" s="52" t="s">
        <v>14</v>
      </c>
      <c r="C1258" s="8" t="s">
        <v>527</v>
      </c>
      <c r="D1258" s="1" t="s">
        <v>550</v>
      </c>
      <c r="E1258" s="6">
        <v>240</v>
      </c>
      <c r="F1258" s="7">
        <f>F1259</f>
        <v>57.6</v>
      </c>
      <c r="G1258" s="7">
        <f>G1259</f>
        <v>57.6</v>
      </c>
    </row>
    <row r="1259" spans="1:7" ht="33">
      <c r="A1259" s="39" t="str">
        <f ca="1">IF(ISERROR(MATCH(E1259,Код_КВР,0)),"",INDIRECT(ADDRESS(MATCH(E1259,Код_КВР,0)+1,2,,,"КВР")))</f>
        <v xml:space="preserve">Прочая закупка товаров, работ и услуг для обеспечения муниципальных нужд         </v>
      </c>
      <c r="B1259" s="52" t="s">
        <v>14</v>
      </c>
      <c r="C1259" s="8" t="s">
        <v>527</v>
      </c>
      <c r="D1259" s="1" t="s">
        <v>550</v>
      </c>
      <c r="E1259" s="6">
        <v>244</v>
      </c>
      <c r="F1259" s="7">
        <f>'прил.16'!G666</f>
        <v>57.6</v>
      </c>
      <c r="G1259" s="7">
        <f>'прил.16'!H666</f>
        <v>57.6</v>
      </c>
    </row>
    <row r="1260" spans="1:7" ht="12.75">
      <c r="A1260" s="39" t="str">
        <f ca="1">IF(ISERROR(MATCH(C1260,Код_Раздел,0)),"",INDIRECT(ADDRESS(MATCH(C1260,Код_Раздел,0)+1,2,,,"Раздел")))</f>
        <v>Культура, кинематография</v>
      </c>
      <c r="B1260" s="52" t="s">
        <v>14</v>
      </c>
      <c r="C1260" s="8" t="s">
        <v>553</v>
      </c>
      <c r="D1260" s="1"/>
      <c r="E1260" s="6"/>
      <c r="F1260" s="7">
        <f>F1261</f>
        <v>8966</v>
      </c>
      <c r="G1260" s="7">
        <f>G1261</f>
        <v>8966</v>
      </c>
    </row>
    <row r="1261" spans="1:7" ht="12.75">
      <c r="A1261" s="10" t="s">
        <v>495</v>
      </c>
      <c r="B1261" s="52" t="s">
        <v>14</v>
      </c>
      <c r="C1261" s="8" t="s">
        <v>553</v>
      </c>
      <c r="D1261" s="1" t="s">
        <v>547</v>
      </c>
      <c r="E1261" s="6"/>
      <c r="F1261" s="7">
        <f>F1262+F1264+F1267</f>
        <v>8966</v>
      </c>
      <c r="G1261" s="7">
        <f>G1262+G1264+G1267</f>
        <v>8966</v>
      </c>
    </row>
    <row r="1262" spans="1:7" ht="33">
      <c r="A1262" s="39" t="str">
        <f aca="true" t="shared" si="172" ref="A1262:A1269">IF(ISERROR(MATCH(E1262,Код_КВР,0)),"",INDIRECT(ADDRESS(MATCH(E1262,Код_КВР,0)+1,2,,,"КВР")))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62" s="52" t="s">
        <v>14</v>
      </c>
      <c r="C1262" s="8" t="s">
        <v>553</v>
      </c>
      <c r="D1262" s="1" t="s">
        <v>547</v>
      </c>
      <c r="E1262" s="6">
        <v>100</v>
      </c>
      <c r="F1262" s="7">
        <f>F1263</f>
        <v>8950.2</v>
      </c>
      <c r="G1262" s="7">
        <f>G1263</f>
        <v>8950.2</v>
      </c>
    </row>
    <row r="1263" spans="1:7" ht="12.75">
      <c r="A1263" s="39" t="str">
        <f ca="1" t="shared" si="172"/>
        <v>Расходы на выплаты персоналу муниципальных органов</v>
      </c>
      <c r="B1263" s="52" t="s">
        <v>14</v>
      </c>
      <c r="C1263" s="8" t="s">
        <v>553</v>
      </c>
      <c r="D1263" s="1" t="s">
        <v>547</v>
      </c>
      <c r="E1263" s="6">
        <v>120</v>
      </c>
      <c r="F1263" s="7">
        <f>'прил.16'!G962</f>
        <v>8950.2</v>
      </c>
      <c r="G1263" s="7">
        <f>'прил.16'!H962</f>
        <v>8950.2</v>
      </c>
    </row>
    <row r="1264" spans="1:7" ht="12.75">
      <c r="A1264" s="39" t="str">
        <f ca="1" t="shared" si="172"/>
        <v>Закупка товаров, работ и услуг для муниципальных нужд</v>
      </c>
      <c r="B1264" s="52" t="s">
        <v>14</v>
      </c>
      <c r="C1264" s="8" t="s">
        <v>553</v>
      </c>
      <c r="D1264" s="1" t="s">
        <v>547</v>
      </c>
      <c r="E1264" s="6">
        <v>200</v>
      </c>
      <c r="F1264" s="7">
        <f>F1265</f>
        <v>14.3</v>
      </c>
      <c r="G1264" s="7">
        <f>G1265</f>
        <v>14.3</v>
      </c>
    </row>
    <row r="1265" spans="1:7" ht="33">
      <c r="A1265" s="39" t="str">
        <f ca="1" t="shared" si="172"/>
        <v>Иные закупки товаров, работ и услуг для обеспечения муниципальных нужд</v>
      </c>
      <c r="B1265" s="52" t="s">
        <v>14</v>
      </c>
      <c r="C1265" s="8" t="s">
        <v>553</v>
      </c>
      <c r="D1265" s="1" t="s">
        <v>547</v>
      </c>
      <c r="E1265" s="6">
        <v>240</v>
      </c>
      <c r="F1265" s="7">
        <f>F1266</f>
        <v>14.3</v>
      </c>
      <c r="G1265" s="7">
        <f>G1266</f>
        <v>14.3</v>
      </c>
    </row>
    <row r="1266" spans="1:7" ht="33">
      <c r="A1266" s="39" t="str">
        <f ca="1" t="shared" si="172"/>
        <v xml:space="preserve">Прочая закупка товаров, работ и услуг для обеспечения муниципальных нужд         </v>
      </c>
      <c r="B1266" s="52" t="s">
        <v>14</v>
      </c>
      <c r="C1266" s="8" t="s">
        <v>553</v>
      </c>
      <c r="D1266" s="1" t="s">
        <v>547</v>
      </c>
      <c r="E1266" s="6">
        <v>244</v>
      </c>
      <c r="F1266" s="7">
        <f>'прил.16'!G965</f>
        <v>14.3</v>
      </c>
      <c r="G1266" s="7">
        <f>'прил.16'!H965</f>
        <v>14.3</v>
      </c>
    </row>
    <row r="1267" spans="1:7" ht="12.75">
      <c r="A1267" s="39" t="str">
        <f ca="1" t="shared" si="172"/>
        <v>Иные бюджетные ассигнования</v>
      </c>
      <c r="B1267" s="52" t="s">
        <v>14</v>
      </c>
      <c r="C1267" s="8" t="s">
        <v>553</v>
      </c>
      <c r="D1267" s="1" t="s">
        <v>547</v>
      </c>
      <c r="E1267" s="6">
        <v>800</v>
      </c>
      <c r="F1267" s="7">
        <f>F1268</f>
        <v>1.5</v>
      </c>
      <c r="G1267" s="7">
        <f>G1268</f>
        <v>1.5</v>
      </c>
    </row>
    <row r="1268" spans="1:7" ht="12.75">
      <c r="A1268" s="39" t="str">
        <f ca="1" t="shared" si="172"/>
        <v>Уплата налогов, сборов и иных платежей</v>
      </c>
      <c r="B1268" s="52" t="s">
        <v>14</v>
      </c>
      <c r="C1268" s="8" t="s">
        <v>553</v>
      </c>
      <c r="D1268" s="1" t="s">
        <v>547</v>
      </c>
      <c r="E1268" s="6">
        <v>850</v>
      </c>
      <c r="F1268" s="7">
        <f>F1269</f>
        <v>1.5</v>
      </c>
      <c r="G1268" s="7">
        <f>G1269</f>
        <v>1.5</v>
      </c>
    </row>
    <row r="1269" spans="1:7" ht="12.75">
      <c r="A1269" s="39" t="str">
        <f ca="1" t="shared" si="172"/>
        <v>Уплата прочих налогов, сборов и иных платежей</v>
      </c>
      <c r="B1269" s="52" t="s">
        <v>14</v>
      </c>
      <c r="C1269" s="8" t="s">
        <v>553</v>
      </c>
      <c r="D1269" s="1" t="s">
        <v>547</v>
      </c>
      <c r="E1269" s="6">
        <v>852</v>
      </c>
      <c r="F1269" s="7">
        <f>'прил.16'!G968</f>
        <v>1.5</v>
      </c>
      <c r="G1269" s="7">
        <f>'прил.16'!H968</f>
        <v>1.5</v>
      </c>
    </row>
    <row r="1270" spans="1:7" ht="12.75">
      <c r="A1270" s="39" t="str">
        <f ca="1">IF(ISERROR(MATCH(C1270,Код_Раздел,0)),"",INDIRECT(ADDRESS(MATCH(C1270,Код_Раздел,0)+1,2,,,"Раздел")))</f>
        <v>Социальная политика</v>
      </c>
      <c r="B1270" s="52" t="s">
        <v>14</v>
      </c>
      <c r="C1270" s="8" t="s">
        <v>520</v>
      </c>
      <c r="D1270" s="1"/>
      <c r="E1270" s="6"/>
      <c r="F1270" s="7">
        <f>F1271</f>
        <v>15921.5</v>
      </c>
      <c r="G1270" s="7">
        <f>G1271</f>
        <v>15935.300000000001</v>
      </c>
    </row>
    <row r="1271" spans="1:7" ht="12.75">
      <c r="A1271" s="10" t="s">
        <v>521</v>
      </c>
      <c r="B1271" s="52" t="s">
        <v>14</v>
      </c>
      <c r="C1271" s="8" t="s">
        <v>520</v>
      </c>
      <c r="D1271" s="1" t="s">
        <v>548</v>
      </c>
      <c r="E1271" s="6"/>
      <c r="F1271" s="7">
        <f>F1272+F1274</f>
        <v>15921.5</v>
      </c>
      <c r="G1271" s="7">
        <f>G1272+G1274</f>
        <v>15935.300000000001</v>
      </c>
    </row>
    <row r="1272" spans="1:7" ht="33">
      <c r="A1272" s="39" t="str">
        <f ca="1">IF(ISERROR(MATCH(E1272,Код_КВР,0)),"",INDIRECT(ADDRESS(MATCH(E1272,Код_КВР,0)+1,2,,,"КВР")))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2" s="52" t="s">
        <v>14</v>
      </c>
      <c r="C1272" s="8" t="s">
        <v>520</v>
      </c>
      <c r="D1272" s="1" t="s">
        <v>548</v>
      </c>
      <c r="E1272" s="6">
        <v>100</v>
      </c>
      <c r="F1272" s="7">
        <f>F1273</f>
        <v>14933.7</v>
      </c>
      <c r="G1272" s="7">
        <f>G1273</f>
        <v>14933.7</v>
      </c>
    </row>
    <row r="1273" spans="1:7" ht="12.75">
      <c r="A1273" s="39" t="str">
        <f ca="1">IF(ISERROR(MATCH(E1273,Код_КВР,0)),"",INDIRECT(ADDRESS(MATCH(E1273,Код_КВР,0)+1,2,,,"КВР")))</f>
        <v>Расходы на выплаты персоналу муниципальных органов</v>
      </c>
      <c r="B1273" s="52" t="s">
        <v>14</v>
      </c>
      <c r="C1273" s="8" t="s">
        <v>520</v>
      </c>
      <c r="D1273" s="1" t="s">
        <v>548</v>
      </c>
      <c r="E1273" s="6">
        <v>120</v>
      </c>
      <c r="F1273" s="7">
        <f>'прил.16'!G1149</f>
        <v>14933.7</v>
      </c>
      <c r="G1273" s="7">
        <f>'прил.16'!H1149</f>
        <v>14933.7</v>
      </c>
    </row>
    <row r="1274" spans="1:7" ht="12.75">
      <c r="A1274" s="39" t="str">
        <f ca="1">IF(ISERROR(MATCH(E1274,Код_КВР,0)),"",INDIRECT(ADDRESS(MATCH(E1274,Код_КВР,0)+1,2,,,"КВР")))</f>
        <v>Закупка товаров, работ и услуг для муниципальных нужд</v>
      </c>
      <c r="B1274" s="52" t="s">
        <v>14</v>
      </c>
      <c r="C1274" s="8" t="s">
        <v>520</v>
      </c>
      <c r="D1274" s="1" t="s">
        <v>548</v>
      </c>
      <c r="E1274" s="6">
        <v>200</v>
      </c>
      <c r="F1274" s="7">
        <f>F1275</f>
        <v>987.8</v>
      </c>
      <c r="G1274" s="7">
        <f>G1275</f>
        <v>1001.6</v>
      </c>
    </row>
    <row r="1275" spans="1:7" ht="33">
      <c r="A1275" s="39" t="str">
        <f ca="1">IF(ISERROR(MATCH(E1275,Код_КВР,0)),"",INDIRECT(ADDRESS(MATCH(E1275,Код_КВР,0)+1,2,,,"КВР")))</f>
        <v>Иные закупки товаров, работ и услуг для обеспечения муниципальных нужд</v>
      </c>
      <c r="B1275" s="52" t="s">
        <v>14</v>
      </c>
      <c r="C1275" s="8" t="s">
        <v>520</v>
      </c>
      <c r="D1275" s="1" t="s">
        <v>548</v>
      </c>
      <c r="E1275" s="6">
        <v>240</v>
      </c>
      <c r="F1275" s="7">
        <f>F1276</f>
        <v>987.8</v>
      </c>
      <c r="G1275" s="7">
        <f>G1276</f>
        <v>1001.6</v>
      </c>
    </row>
    <row r="1276" spans="1:7" ht="33">
      <c r="A1276" s="39" t="str">
        <f ca="1">IF(ISERROR(MATCH(E1276,Код_КВР,0)),"",INDIRECT(ADDRESS(MATCH(E1276,Код_КВР,0)+1,2,,,"КВР")))</f>
        <v xml:space="preserve">Прочая закупка товаров, работ и услуг для обеспечения муниципальных нужд         </v>
      </c>
      <c r="B1276" s="52" t="s">
        <v>14</v>
      </c>
      <c r="C1276" s="8" t="s">
        <v>520</v>
      </c>
      <c r="D1276" s="1" t="s">
        <v>548</v>
      </c>
      <c r="E1276" s="6">
        <v>244</v>
      </c>
      <c r="F1276" s="7">
        <f>'прил.16'!G1152</f>
        <v>987.8</v>
      </c>
      <c r="G1276" s="7">
        <f>'прил.16'!H1152</f>
        <v>1001.6</v>
      </c>
    </row>
    <row r="1277" spans="1:7" ht="12.75">
      <c r="A1277" s="39" t="str">
        <f ca="1">IF(ISERROR(MATCH(C1277,Код_Раздел,0)),"",INDIRECT(ADDRESS(MATCH(C1277,Код_Раздел,0)+1,2,,,"Раздел")))</f>
        <v>Физическая культура и спорт</v>
      </c>
      <c r="B1277" s="52" t="s">
        <v>14</v>
      </c>
      <c r="C1277" s="8" t="s">
        <v>555</v>
      </c>
      <c r="D1277" s="1"/>
      <c r="E1277" s="6"/>
      <c r="F1277" s="7">
        <f>F1278</f>
        <v>5932.7</v>
      </c>
      <c r="G1277" s="7">
        <f>G1278</f>
        <v>5932.7</v>
      </c>
    </row>
    <row r="1278" spans="1:7" ht="12.75">
      <c r="A1278" s="10" t="s">
        <v>524</v>
      </c>
      <c r="B1278" s="52" t="s">
        <v>14</v>
      </c>
      <c r="C1278" s="8" t="s">
        <v>555</v>
      </c>
      <c r="D1278" s="1" t="s">
        <v>552</v>
      </c>
      <c r="E1278" s="6"/>
      <c r="F1278" s="7">
        <f>F1279+F1281</f>
        <v>5932.7</v>
      </c>
      <c r="G1278" s="7">
        <f>G1279+G1281</f>
        <v>5932.7</v>
      </c>
    </row>
    <row r="1279" spans="1:7" ht="33">
      <c r="A1279" s="39" t="str">
        <f ca="1">IF(ISERROR(MATCH(E1279,Код_КВР,0)),"",INDIRECT(ADDRESS(MATCH(E1279,Код_КВР,0)+1,2,,,"КВР")))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9" s="52" t="s">
        <v>14</v>
      </c>
      <c r="C1279" s="8" t="s">
        <v>555</v>
      </c>
      <c r="D1279" s="1" t="s">
        <v>552</v>
      </c>
      <c r="E1279" s="6">
        <v>100</v>
      </c>
      <c r="F1279" s="7">
        <f>F1280</f>
        <v>5917.9</v>
      </c>
      <c r="G1279" s="7">
        <f>G1280</f>
        <v>5917.9</v>
      </c>
    </row>
    <row r="1280" spans="1:7" ht="12.75">
      <c r="A1280" s="39" t="str">
        <f ca="1">IF(ISERROR(MATCH(E1280,Код_КВР,0)),"",INDIRECT(ADDRESS(MATCH(E1280,Код_КВР,0)+1,2,,,"КВР")))</f>
        <v>Расходы на выплаты персоналу муниципальных органов</v>
      </c>
      <c r="B1280" s="52" t="s">
        <v>14</v>
      </c>
      <c r="C1280" s="8" t="s">
        <v>555</v>
      </c>
      <c r="D1280" s="1" t="s">
        <v>552</v>
      </c>
      <c r="E1280" s="6">
        <v>120</v>
      </c>
      <c r="F1280" s="7">
        <f>'прил.16'!G1049</f>
        <v>5917.9</v>
      </c>
      <c r="G1280" s="7">
        <f>'прил.16'!H1049</f>
        <v>5917.9</v>
      </c>
    </row>
    <row r="1281" spans="1:7" ht="12.75">
      <c r="A1281" s="39" t="str">
        <f ca="1">IF(ISERROR(MATCH(E1281,Код_КВР,0)),"",INDIRECT(ADDRESS(MATCH(E1281,Код_КВР,0)+1,2,,,"КВР")))</f>
        <v>Закупка товаров, работ и услуг для муниципальных нужд</v>
      </c>
      <c r="B1281" s="52" t="s">
        <v>14</v>
      </c>
      <c r="C1281" s="8" t="s">
        <v>555</v>
      </c>
      <c r="D1281" s="1" t="s">
        <v>552</v>
      </c>
      <c r="E1281" s="6">
        <v>200</v>
      </c>
      <c r="F1281" s="7">
        <f>F1282</f>
        <v>14.8</v>
      </c>
      <c r="G1281" s="7">
        <f>G1282</f>
        <v>14.8</v>
      </c>
    </row>
    <row r="1282" spans="1:7" ht="33">
      <c r="A1282" s="39" t="str">
        <f ca="1">IF(ISERROR(MATCH(E1282,Код_КВР,0)),"",INDIRECT(ADDRESS(MATCH(E1282,Код_КВР,0)+1,2,,,"КВР")))</f>
        <v>Иные закупки товаров, работ и услуг для обеспечения муниципальных нужд</v>
      </c>
      <c r="B1282" s="52" t="s">
        <v>14</v>
      </c>
      <c r="C1282" s="8" t="s">
        <v>555</v>
      </c>
      <c r="D1282" s="1" t="s">
        <v>552</v>
      </c>
      <c r="E1282" s="6">
        <v>240</v>
      </c>
      <c r="F1282" s="7">
        <f>F1283</f>
        <v>14.8</v>
      </c>
      <c r="G1282" s="7">
        <f>G1283</f>
        <v>14.8</v>
      </c>
    </row>
    <row r="1283" spans="1:7" ht="33">
      <c r="A1283" s="39" t="str">
        <f ca="1">IF(ISERROR(MATCH(E1283,Код_КВР,0)),"",INDIRECT(ADDRESS(MATCH(E1283,Код_КВР,0)+1,2,,,"КВР")))</f>
        <v xml:space="preserve">Прочая закупка товаров, работ и услуг для обеспечения муниципальных нужд         </v>
      </c>
      <c r="B1283" s="52" t="s">
        <v>14</v>
      </c>
      <c r="C1283" s="8" t="s">
        <v>555</v>
      </c>
      <c r="D1283" s="1" t="s">
        <v>552</v>
      </c>
      <c r="E1283" s="6">
        <v>244</v>
      </c>
      <c r="F1283" s="7">
        <f>'прил.16'!G1052</f>
        <v>14.8</v>
      </c>
      <c r="G1283" s="7">
        <f>'прил.16'!H1052</f>
        <v>14.8</v>
      </c>
    </row>
    <row r="1284" spans="1:7" ht="33">
      <c r="A1284" s="39" t="str">
        <f ca="1">IF(ISERROR(MATCH(B1284,Код_КЦСР,0)),"",INDIRECT(ADDRESS(MATCH(B1284,Код_КЦСР,0)+1,2,,,"КЦСР")))</f>
        <v>Председатель представительного органа муниципального образования</v>
      </c>
      <c r="B1284" s="52" t="s">
        <v>15</v>
      </c>
      <c r="C1284" s="8"/>
      <c r="D1284" s="1"/>
      <c r="E1284" s="6"/>
      <c r="F1284" s="7">
        <f aca="true" t="shared" si="173" ref="F1284:G1287">F1285</f>
        <v>2201.1</v>
      </c>
      <c r="G1284" s="7">
        <f t="shared" si="173"/>
        <v>2201.1</v>
      </c>
    </row>
    <row r="1285" spans="1:7" ht="12.75">
      <c r="A1285" s="39" t="str">
        <f ca="1">IF(ISERROR(MATCH(C1285,Код_Раздел,0)),"",INDIRECT(ADDRESS(MATCH(C1285,Код_Раздел,0)+1,2,,,"Раздел")))</f>
        <v>Общегосударственные  вопросы</v>
      </c>
      <c r="B1285" s="52" t="s">
        <v>15</v>
      </c>
      <c r="C1285" s="8" t="s">
        <v>544</v>
      </c>
      <c r="D1285" s="1"/>
      <c r="E1285" s="6"/>
      <c r="F1285" s="7">
        <f t="shared" si="173"/>
        <v>2201.1</v>
      </c>
      <c r="G1285" s="7">
        <f t="shared" si="173"/>
        <v>2201.1</v>
      </c>
    </row>
    <row r="1286" spans="1:7" ht="49.5">
      <c r="A1286" s="10" t="s">
        <v>500</v>
      </c>
      <c r="B1286" s="52" t="s">
        <v>15</v>
      </c>
      <c r="C1286" s="8" t="s">
        <v>544</v>
      </c>
      <c r="D1286" s="8" t="s">
        <v>546</v>
      </c>
      <c r="E1286" s="6"/>
      <c r="F1286" s="7">
        <f t="shared" si="173"/>
        <v>2201.1</v>
      </c>
      <c r="G1286" s="7">
        <f t="shared" si="173"/>
        <v>2201.1</v>
      </c>
    </row>
    <row r="1287" spans="1:7" ht="33">
      <c r="A1287" s="39" t="str">
        <f ca="1">IF(ISERROR(MATCH(E1287,Код_КВР,0)),"",INDIRECT(ADDRESS(MATCH(E1287,Код_КВР,0)+1,2,,,"КВР")))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7" s="52" t="s">
        <v>15</v>
      </c>
      <c r="C1287" s="8" t="s">
        <v>544</v>
      </c>
      <c r="D1287" s="8" t="s">
        <v>546</v>
      </c>
      <c r="E1287" s="6">
        <v>100</v>
      </c>
      <c r="F1287" s="7">
        <f t="shared" si="173"/>
        <v>2201.1</v>
      </c>
      <c r="G1287" s="7">
        <f t="shared" si="173"/>
        <v>2201.1</v>
      </c>
    </row>
    <row r="1288" spans="1:7" ht="12.75">
      <c r="A1288" s="39" t="str">
        <f ca="1">IF(ISERROR(MATCH(E1288,Код_КВР,0)),"",INDIRECT(ADDRESS(MATCH(E1288,Код_КВР,0)+1,2,,,"КВР")))</f>
        <v>Расходы на выплаты персоналу муниципальных органов</v>
      </c>
      <c r="B1288" s="52" t="s">
        <v>15</v>
      </c>
      <c r="C1288" s="8" t="s">
        <v>544</v>
      </c>
      <c r="D1288" s="8" t="s">
        <v>546</v>
      </c>
      <c r="E1288" s="6">
        <v>120</v>
      </c>
      <c r="F1288" s="7">
        <f>'прил.16'!G346</f>
        <v>2201.1</v>
      </c>
      <c r="G1288" s="7">
        <f>'прил.16'!H346</f>
        <v>2201.1</v>
      </c>
    </row>
    <row r="1289" spans="1:7" ht="12.75">
      <c r="A1289" s="39" t="str">
        <f ca="1">IF(ISERROR(MATCH(B1289,Код_КЦСР,0)),"",INDIRECT(ADDRESS(MATCH(B1289,Код_КЦСР,0)+1,2,,,"КЦСР")))</f>
        <v>Депутаты представительного органа муниципального образования</v>
      </c>
      <c r="B1289" s="52" t="s">
        <v>16</v>
      </c>
      <c r="C1289" s="8"/>
      <c r="D1289" s="1"/>
      <c r="E1289" s="6"/>
      <c r="F1289" s="7">
        <f aca="true" t="shared" si="174" ref="F1289:G1292">F1290</f>
        <v>3706.8</v>
      </c>
      <c r="G1289" s="7">
        <f t="shared" si="174"/>
        <v>3706.8</v>
      </c>
    </row>
    <row r="1290" spans="1:7" ht="12.75">
      <c r="A1290" s="39" t="str">
        <f ca="1">IF(ISERROR(MATCH(C1290,Код_Раздел,0)),"",INDIRECT(ADDRESS(MATCH(C1290,Код_Раздел,0)+1,2,,,"Раздел")))</f>
        <v>Общегосударственные  вопросы</v>
      </c>
      <c r="B1290" s="52" t="s">
        <v>16</v>
      </c>
      <c r="C1290" s="8" t="s">
        <v>544</v>
      </c>
      <c r="D1290" s="1"/>
      <c r="E1290" s="6"/>
      <c r="F1290" s="7">
        <f t="shared" si="174"/>
        <v>3706.8</v>
      </c>
      <c r="G1290" s="7">
        <f t="shared" si="174"/>
        <v>3706.8</v>
      </c>
    </row>
    <row r="1291" spans="1:7" ht="49.5">
      <c r="A1291" s="10" t="s">
        <v>500</v>
      </c>
      <c r="B1291" s="52" t="s">
        <v>16</v>
      </c>
      <c r="C1291" s="8" t="s">
        <v>544</v>
      </c>
      <c r="D1291" s="8" t="s">
        <v>546</v>
      </c>
      <c r="E1291" s="6"/>
      <c r="F1291" s="7">
        <f t="shared" si="174"/>
        <v>3706.8</v>
      </c>
      <c r="G1291" s="7">
        <f t="shared" si="174"/>
        <v>3706.8</v>
      </c>
    </row>
    <row r="1292" spans="1:7" ht="33">
      <c r="A1292" s="39" t="str">
        <f ca="1">IF(ISERROR(MATCH(E1292,Код_КВР,0)),"",INDIRECT(ADDRESS(MATCH(E1292,Код_КВР,0)+1,2,,,"КВР")))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2" s="52" t="s">
        <v>16</v>
      </c>
      <c r="C1292" s="8" t="s">
        <v>544</v>
      </c>
      <c r="D1292" s="8" t="s">
        <v>546</v>
      </c>
      <c r="E1292" s="6">
        <v>100</v>
      </c>
      <c r="F1292" s="7">
        <f t="shared" si="174"/>
        <v>3706.8</v>
      </c>
      <c r="G1292" s="7">
        <f t="shared" si="174"/>
        <v>3706.8</v>
      </c>
    </row>
    <row r="1293" spans="1:7" ht="12.75">
      <c r="A1293" s="39" t="str">
        <f ca="1">IF(ISERROR(MATCH(E1293,Код_КВР,0)),"",INDIRECT(ADDRESS(MATCH(E1293,Код_КВР,0)+1,2,,,"КВР")))</f>
        <v>Расходы на выплаты персоналу муниципальных органов</v>
      </c>
      <c r="B1293" s="52" t="s">
        <v>16</v>
      </c>
      <c r="C1293" s="8" t="s">
        <v>544</v>
      </c>
      <c r="D1293" s="8" t="s">
        <v>546</v>
      </c>
      <c r="E1293" s="6">
        <v>120</v>
      </c>
      <c r="F1293" s="7">
        <f>'прил.16'!G349</f>
        <v>3706.8</v>
      </c>
      <c r="G1293" s="7">
        <f>'прил.16'!H349</f>
        <v>3706.8</v>
      </c>
    </row>
    <row r="1294" spans="1:7" ht="33">
      <c r="A1294" s="39" t="str">
        <f ca="1">IF(ISERROR(MATCH(B1294,Код_КЦСР,0)),"",INDIRECT(ADDRESS(MATCH(B1294,Код_КЦСР,0)+1,2,,,"КЦСР")))</f>
        <v>Реализация функций органов местного самоуправления города, связанных с общегородским управлением</v>
      </c>
      <c r="B1294" s="52" t="s">
        <v>17</v>
      </c>
      <c r="C1294" s="8"/>
      <c r="D1294" s="1"/>
      <c r="E1294" s="6"/>
      <c r="F1294" s="7">
        <f aca="true" t="shared" si="175" ref="F1294:G1299">F1295</f>
        <v>400</v>
      </c>
      <c r="G1294" s="7">
        <f t="shared" si="175"/>
        <v>400</v>
      </c>
    </row>
    <row r="1295" spans="1:7" ht="12.75">
      <c r="A1295" s="39" t="str">
        <f ca="1">IF(ISERROR(MATCH(B1295,Код_КЦСР,0)),"",INDIRECT(ADDRESS(MATCH(B1295,Код_КЦСР,0)+1,2,,,"КЦСР")))</f>
        <v>Расходы на судебные издержки и исполнение судебных решений</v>
      </c>
      <c r="B1295" s="52" t="s">
        <v>19</v>
      </c>
      <c r="C1295" s="8"/>
      <c r="D1295" s="1"/>
      <c r="E1295" s="6"/>
      <c r="F1295" s="7">
        <f t="shared" si="175"/>
        <v>400</v>
      </c>
      <c r="G1295" s="7">
        <f t="shared" si="175"/>
        <v>400</v>
      </c>
    </row>
    <row r="1296" spans="1:7" ht="12.75">
      <c r="A1296" s="39" t="str">
        <f ca="1">IF(ISERROR(MATCH(C1296,Код_Раздел,0)),"",INDIRECT(ADDRESS(MATCH(C1296,Код_Раздел,0)+1,2,,,"Раздел")))</f>
        <v>Общегосударственные  вопросы</v>
      </c>
      <c r="B1296" s="52" t="s">
        <v>19</v>
      </c>
      <c r="C1296" s="8" t="s">
        <v>544</v>
      </c>
      <c r="D1296" s="1"/>
      <c r="E1296" s="6"/>
      <c r="F1296" s="7">
        <f t="shared" si="175"/>
        <v>400</v>
      </c>
      <c r="G1296" s="7">
        <f t="shared" si="175"/>
        <v>400</v>
      </c>
    </row>
    <row r="1297" spans="1:7" ht="12.75">
      <c r="A1297" s="10" t="s">
        <v>568</v>
      </c>
      <c r="B1297" s="52" t="s">
        <v>19</v>
      </c>
      <c r="C1297" s="8" t="s">
        <v>544</v>
      </c>
      <c r="D1297" s="1" t="s">
        <v>522</v>
      </c>
      <c r="E1297" s="6"/>
      <c r="F1297" s="7">
        <f t="shared" si="175"/>
        <v>400</v>
      </c>
      <c r="G1297" s="7">
        <f t="shared" si="175"/>
        <v>400</v>
      </c>
    </row>
    <row r="1298" spans="1:7" ht="12.75">
      <c r="A1298" s="39" t="str">
        <f ca="1">IF(ISERROR(MATCH(E1298,Код_КВР,0)),"",INDIRECT(ADDRESS(MATCH(E1298,Код_КВР,0)+1,2,,,"КВР")))</f>
        <v>Иные бюджетные ассигнования</v>
      </c>
      <c r="B1298" s="52" t="s">
        <v>19</v>
      </c>
      <c r="C1298" s="8" t="s">
        <v>544</v>
      </c>
      <c r="D1298" s="1" t="s">
        <v>522</v>
      </c>
      <c r="E1298" s="6">
        <v>800</v>
      </c>
      <c r="F1298" s="7">
        <f t="shared" si="175"/>
        <v>400</v>
      </c>
      <c r="G1298" s="7">
        <f t="shared" si="175"/>
        <v>400</v>
      </c>
    </row>
    <row r="1299" spans="1:7" ht="12.75">
      <c r="A1299" s="39" t="str">
        <f ca="1">IF(ISERROR(MATCH(E1299,Код_КВР,0)),"",INDIRECT(ADDRESS(MATCH(E1299,Код_КВР,0)+1,2,,,"КВР")))</f>
        <v>Исполнение судебных актов</v>
      </c>
      <c r="B1299" s="52" t="s">
        <v>19</v>
      </c>
      <c r="C1299" s="8" t="s">
        <v>544</v>
      </c>
      <c r="D1299" s="1" t="s">
        <v>522</v>
      </c>
      <c r="E1299" s="6">
        <v>830</v>
      </c>
      <c r="F1299" s="7">
        <f t="shared" si="175"/>
        <v>400</v>
      </c>
      <c r="G1299" s="7">
        <f t="shared" si="175"/>
        <v>400</v>
      </c>
    </row>
    <row r="1300" spans="1:7" ht="82.5">
      <c r="A1300" s="39" t="str">
        <f ca="1">IF(ISERROR(MATCH(E1300,Код_КВР,0)),"",INDIRECT(ADDRESS(MATCH(E1300,Код_КВР,0)+1,2,,,"КВР")))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300" s="52" t="s">
        <v>19</v>
      </c>
      <c r="C1300" s="8" t="s">
        <v>544</v>
      </c>
      <c r="D1300" s="1" t="s">
        <v>522</v>
      </c>
      <c r="E1300" s="6">
        <v>831</v>
      </c>
      <c r="F1300" s="7">
        <f>'прил.16'!G141+'прил.16'!G743</f>
        <v>400</v>
      </c>
      <c r="G1300" s="7">
        <f>'прил.16'!H141+'прил.16'!H743</f>
        <v>400</v>
      </c>
    </row>
    <row r="1301" spans="1:7" ht="12.75">
      <c r="A1301" s="39" t="str">
        <f ca="1">IF(ISERROR(MATCH(B1301,Код_КЦСР,0)),"",INDIRECT(ADDRESS(MATCH(B1301,Код_КЦСР,0)+1,2,,,"КЦСР")))</f>
        <v>Процентные платежи по долговым обязательствам</v>
      </c>
      <c r="B1301" s="52" t="s">
        <v>22</v>
      </c>
      <c r="C1301" s="8"/>
      <c r="D1301" s="1"/>
      <c r="E1301" s="6"/>
      <c r="F1301" s="7">
        <f aca="true" t="shared" si="176" ref="F1301:G1305">F1302</f>
        <v>59631.5</v>
      </c>
      <c r="G1301" s="7">
        <f t="shared" si="176"/>
        <v>54323.9</v>
      </c>
    </row>
    <row r="1302" spans="1:7" ht="12.75">
      <c r="A1302" s="39" t="str">
        <f ca="1">IF(ISERROR(MATCH(B1302,Код_КЦСР,0)),"",INDIRECT(ADDRESS(MATCH(B1302,Код_КЦСР,0)+1,2,,,"КЦСР")))</f>
        <v>Процентные платежи по муниципальному долгу</v>
      </c>
      <c r="B1302" s="52" t="s">
        <v>23</v>
      </c>
      <c r="C1302" s="8"/>
      <c r="D1302" s="1"/>
      <c r="E1302" s="6"/>
      <c r="F1302" s="7">
        <f t="shared" si="176"/>
        <v>59631.5</v>
      </c>
      <c r="G1302" s="7">
        <f t="shared" si="176"/>
        <v>54323.9</v>
      </c>
    </row>
    <row r="1303" spans="1:7" ht="12.75">
      <c r="A1303" s="39" t="str">
        <f ca="1">IF(ISERROR(MATCH(C1303,Код_Раздел,0)),"",INDIRECT(ADDRESS(MATCH(C1303,Код_Раздел,0)+1,2,,,"Раздел")))</f>
        <v>Обслуживание государственного и муниципального долга</v>
      </c>
      <c r="B1303" s="52" t="s">
        <v>23</v>
      </c>
      <c r="C1303" s="8" t="s">
        <v>522</v>
      </c>
      <c r="D1303" s="1"/>
      <c r="E1303" s="6"/>
      <c r="F1303" s="7">
        <f t="shared" si="176"/>
        <v>59631.5</v>
      </c>
      <c r="G1303" s="7">
        <f t="shared" si="176"/>
        <v>54323.9</v>
      </c>
    </row>
    <row r="1304" spans="1:7" ht="33">
      <c r="A1304" s="10" t="s">
        <v>590</v>
      </c>
      <c r="B1304" s="52" t="s">
        <v>23</v>
      </c>
      <c r="C1304" s="8" t="s">
        <v>522</v>
      </c>
      <c r="D1304" s="1" t="s">
        <v>544</v>
      </c>
      <c r="E1304" s="6"/>
      <c r="F1304" s="7">
        <f t="shared" si="176"/>
        <v>59631.5</v>
      </c>
      <c r="G1304" s="7">
        <f t="shared" si="176"/>
        <v>54323.9</v>
      </c>
    </row>
    <row r="1305" spans="1:7" ht="12.75">
      <c r="A1305" s="39" t="str">
        <f ca="1">IF(ISERROR(MATCH(E1305,Код_КВР,0)),"",INDIRECT(ADDRESS(MATCH(E1305,Код_КВР,0)+1,2,,,"КВР")))</f>
        <v>Обслуживание государственного (муниципального) долга</v>
      </c>
      <c r="B1305" s="52" t="s">
        <v>23</v>
      </c>
      <c r="C1305" s="8" t="s">
        <v>522</v>
      </c>
      <c r="D1305" s="1" t="s">
        <v>544</v>
      </c>
      <c r="E1305" s="6">
        <v>700</v>
      </c>
      <c r="F1305" s="7">
        <f t="shared" si="176"/>
        <v>59631.5</v>
      </c>
      <c r="G1305" s="7">
        <f t="shared" si="176"/>
        <v>54323.9</v>
      </c>
    </row>
    <row r="1306" spans="1:7" ht="12.75">
      <c r="A1306" s="39" t="str">
        <f ca="1">IF(ISERROR(MATCH(E1306,Код_КВР,0)),"",INDIRECT(ADDRESS(MATCH(E1306,Код_КВР,0)+1,2,,,"КВР")))</f>
        <v>Обслуживание муниципального долга</v>
      </c>
      <c r="B1306" s="52" t="s">
        <v>23</v>
      </c>
      <c r="C1306" s="8" t="s">
        <v>522</v>
      </c>
      <c r="D1306" s="1" t="s">
        <v>544</v>
      </c>
      <c r="E1306" s="6">
        <v>730</v>
      </c>
      <c r="F1306" s="7">
        <f>'прил.16'!G759</f>
        <v>59631.5</v>
      </c>
      <c r="G1306" s="7">
        <f>'прил.16'!H759</f>
        <v>54323.9</v>
      </c>
    </row>
    <row r="1307" spans="1:7" ht="12.75" hidden="1">
      <c r="A1307" s="39" t="str">
        <f ca="1">IF(ISERROR(MATCH(B1307,Код_КЦСР,0)),"",INDIRECT(ADDRESS(MATCH(B1307,Код_КЦСР,0)+1,2,,,"КЦСР")))</f>
        <v>Кредиторская задолженность, сложившаяся по итогам 2013 года</v>
      </c>
      <c r="B1307" s="57" t="s">
        <v>79</v>
      </c>
      <c r="C1307" s="8"/>
      <c r="D1307" s="1"/>
      <c r="E1307" s="6"/>
      <c r="F1307" s="7">
        <f aca="true" t="shared" si="177" ref="F1307:G1311">F1308</f>
        <v>0</v>
      </c>
      <c r="G1307" s="7">
        <f t="shared" si="177"/>
        <v>0</v>
      </c>
    </row>
    <row r="1308" spans="1:7" ht="12.75" hidden="1">
      <c r="A1308" s="39" t="str">
        <f ca="1">IF(ISERROR(MATCH(C1308,Код_Раздел,0)),"",INDIRECT(ADDRESS(MATCH(C1308,Код_Раздел,0)+1,2,,,"Раздел")))</f>
        <v>Национальная экономика</v>
      </c>
      <c r="B1308" s="57" t="s">
        <v>79</v>
      </c>
      <c r="C1308" s="8" t="s">
        <v>547</v>
      </c>
      <c r="D1308" s="1"/>
      <c r="E1308" s="6"/>
      <c r="F1308" s="7">
        <f t="shared" si="177"/>
        <v>0</v>
      </c>
      <c r="G1308" s="7">
        <f t="shared" si="177"/>
        <v>0</v>
      </c>
    </row>
    <row r="1309" spans="1:7" ht="12.75" hidden="1">
      <c r="A1309" s="10" t="s">
        <v>554</v>
      </c>
      <c r="B1309" s="57" t="s">
        <v>79</v>
      </c>
      <c r="C1309" s="8" t="s">
        <v>547</v>
      </c>
      <c r="D1309" s="1" t="s">
        <v>528</v>
      </c>
      <c r="E1309" s="6"/>
      <c r="F1309" s="7">
        <f t="shared" si="177"/>
        <v>0</v>
      </c>
      <c r="G1309" s="7">
        <f t="shared" si="177"/>
        <v>0</v>
      </c>
    </row>
    <row r="1310" spans="1:7" ht="12.75" hidden="1">
      <c r="A1310" s="39" t="str">
        <f ca="1">IF(ISERROR(MATCH(E1310,Код_КВР,0)),"",INDIRECT(ADDRESS(MATCH(E1310,Код_КВР,0)+1,2,,,"КВР")))</f>
        <v>Закупка товаров, работ и услуг для муниципальных нужд</v>
      </c>
      <c r="B1310" s="57" t="s">
        <v>79</v>
      </c>
      <c r="C1310" s="8" t="s">
        <v>547</v>
      </c>
      <c r="D1310" s="1" t="s">
        <v>528</v>
      </c>
      <c r="E1310" s="6">
        <v>200</v>
      </c>
      <c r="F1310" s="7">
        <f t="shared" si="177"/>
        <v>0</v>
      </c>
      <c r="G1310" s="7">
        <f t="shared" si="177"/>
        <v>0</v>
      </c>
    </row>
    <row r="1311" spans="1:7" ht="33" hidden="1">
      <c r="A1311" s="39" t="str">
        <f ca="1">IF(ISERROR(MATCH(E1311,Код_КВР,0)),"",INDIRECT(ADDRESS(MATCH(E1311,Код_КВР,0)+1,2,,,"КВР")))</f>
        <v>Иные закупки товаров, работ и услуг для обеспечения муниципальных нужд</v>
      </c>
      <c r="B1311" s="57" t="s">
        <v>79</v>
      </c>
      <c r="C1311" s="8" t="s">
        <v>547</v>
      </c>
      <c r="D1311" s="1" t="s">
        <v>528</v>
      </c>
      <c r="E1311" s="6">
        <v>240</v>
      </c>
      <c r="F1311" s="7">
        <f t="shared" si="177"/>
        <v>0</v>
      </c>
      <c r="G1311" s="7">
        <f t="shared" si="177"/>
        <v>0</v>
      </c>
    </row>
    <row r="1312" spans="1:7" ht="33" hidden="1">
      <c r="A1312" s="39" t="str">
        <f ca="1">IF(ISERROR(MATCH(E1312,Код_КВР,0)),"",INDIRECT(ADDRESS(MATCH(E1312,Код_КВР,0)+1,2,,,"КВР")))</f>
        <v xml:space="preserve">Прочая закупка товаров, работ и услуг для обеспечения муниципальных нужд         </v>
      </c>
      <c r="B1312" s="57" t="s">
        <v>79</v>
      </c>
      <c r="C1312" s="8" t="s">
        <v>547</v>
      </c>
      <c r="D1312" s="1" t="s">
        <v>528</v>
      </c>
      <c r="E1312" s="6">
        <v>244</v>
      </c>
      <c r="F1312" s="7">
        <f>'прил.16'!G751</f>
        <v>0</v>
      </c>
      <c r="G1312" s="7">
        <f>'прил.16'!H751</f>
        <v>0</v>
      </c>
    </row>
    <row r="1313" spans="1:7" ht="66">
      <c r="A1313" s="39" t="str">
        <f ca="1">IF(ISERROR(MATCH(B1313,Код_КЦСР,0)),"",INDIRECT(ADDRESS(MATCH(B1313,Код_КЦСР,0)+1,2,,,"КЦСР")))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313" s="6" t="s">
        <v>91</v>
      </c>
      <c r="C1313" s="8"/>
      <c r="D1313" s="1"/>
      <c r="E1313" s="6"/>
      <c r="F1313" s="7">
        <f aca="true" t="shared" si="178" ref="F1313:G1317">F1314</f>
        <v>0</v>
      </c>
      <c r="G1313" s="7">
        <f t="shared" si="178"/>
        <v>217</v>
      </c>
    </row>
    <row r="1314" spans="1:7" ht="12.75">
      <c r="A1314" s="39" t="str">
        <f ca="1">IF(ISERROR(MATCH(C1314,Код_Раздел,0)),"",INDIRECT(ADDRESS(MATCH(C1314,Код_Раздел,0)+1,2,,,"Раздел")))</f>
        <v>Общегосударственные  вопросы</v>
      </c>
      <c r="B1314" s="6" t="s">
        <v>91</v>
      </c>
      <c r="C1314" s="8" t="s">
        <v>544</v>
      </c>
      <c r="D1314" s="1"/>
      <c r="E1314" s="6"/>
      <c r="F1314" s="7">
        <f t="shared" si="178"/>
        <v>0</v>
      </c>
      <c r="G1314" s="7">
        <f t="shared" si="178"/>
        <v>217</v>
      </c>
    </row>
    <row r="1315" spans="1:7" ht="12.75">
      <c r="A1315" s="11" t="s">
        <v>83</v>
      </c>
      <c r="B1315" s="6" t="s">
        <v>91</v>
      </c>
      <c r="C1315" s="8" t="s">
        <v>544</v>
      </c>
      <c r="D1315" s="1" t="s">
        <v>552</v>
      </c>
      <c r="E1315" s="6"/>
      <c r="F1315" s="7">
        <f t="shared" si="178"/>
        <v>0</v>
      </c>
      <c r="G1315" s="7">
        <f t="shared" si="178"/>
        <v>217</v>
      </c>
    </row>
    <row r="1316" spans="1:7" ht="12.75">
      <c r="A1316" s="39" t="str">
        <f ca="1">IF(ISERROR(MATCH(E1316,Код_КВР,0)),"",INDIRECT(ADDRESS(MATCH(E1316,Код_КВР,0)+1,2,,,"КВР")))</f>
        <v>Закупка товаров, работ и услуг для муниципальных нужд</v>
      </c>
      <c r="B1316" s="6" t="s">
        <v>91</v>
      </c>
      <c r="C1316" s="8" t="s">
        <v>544</v>
      </c>
      <c r="D1316" s="1" t="s">
        <v>552</v>
      </c>
      <c r="E1316" s="6">
        <v>200</v>
      </c>
      <c r="F1316" s="7">
        <f t="shared" si="178"/>
        <v>0</v>
      </c>
      <c r="G1316" s="7">
        <f t="shared" si="178"/>
        <v>217</v>
      </c>
    </row>
    <row r="1317" spans="1:7" ht="33">
      <c r="A1317" s="39" t="str">
        <f ca="1">IF(ISERROR(MATCH(E1317,Код_КВР,0)),"",INDIRECT(ADDRESS(MATCH(E1317,Код_КВР,0)+1,2,,,"КВР")))</f>
        <v>Иные закупки товаров, работ и услуг для обеспечения муниципальных нужд</v>
      </c>
      <c r="B1317" s="6" t="s">
        <v>91</v>
      </c>
      <c r="C1317" s="8" t="s">
        <v>544</v>
      </c>
      <c r="D1317" s="1" t="s">
        <v>552</v>
      </c>
      <c r="E1317" s="6">
        <v>240</v>
      </c>
      <c r="F1317" s="7">
        <f t="shared" si="178"/>
        <v>0</v>
      </c>
      <c r="G1317" s="7">
        <f t="shared" si="178"/>
        <v>217</v>
      </c>
    </row>
    <row r="1318" spans="1:7" ht="33">
      <c r="A1318" s="39" t="str">
        <f ca="1">IF(ISERROR(MATCH(E1318,Код_КВР,0)),"",INDIRECT(ADDRESS(MATCH(E1318,Код_КВР,0)+1,2,,,"КВР")))</f>
        <v xml:space="preserve">Прочая закупка товаров, работ и услуг для обеспечения муниципальных нужд         </v>
      </c>
      <c r="B1318" s="6" t="s">
        <v>91</v>
      </c>
      <c r="C1318" s="8" t="s">
        <v>544</v>
      </c>
      <c r="D1318" s="1" t="s">
        <v>552</v>
      </c>
      <c r="E1318" s="6">
        <v>244</v>
      </c>
      <c r="F1318" s="7">
        <f>'прил.16'!G55</f>
        <v>0</v>
      </c>
      <c r="G1318" s="7">
        <f>'прил.16'!H55</f>
        <v>217</v>
      </c>
    </row>
    <row r="1319" spans="1:7" ht="33">
      <c r="A1319" s="39" t="str">
        <f ca="1">IF(ISERROR(MATCH(B1319,Код_КЦСР,0)),"",INDIRECT(ADDRESS(MATCH(B1319,Код_КЦСР,0)+1,2,,,"КЦСР")))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319" s="57" t="s">
        <v>111</v>
      </c>
      <c r="C1319" s="8"/>
      <c r="D1319" s="1"/>
      <c r="E1319" s="6"/>
      <c r="F1319" s="7">
        <f aca="true" t="shared" si="179" ref="F1319:G1322">F1320</f>
        <v>1556.8</v>
      </c>
      <c r="G1319" s="7">
        <f t="shared" si="179"/>
        <v>1556.8</v>
      </c>
    </row>
    <row r="1320" spans="1:7" ht="12.75">
      <c r="A1320" s="39" t="str">
        <f ca="1">IF(ISERROR(MATCH(C1320,Код_Раздел,0)),"",INDIRECT(ADDRESS(MATCH(C1320,Код_Раздел,0)+1,2,,,"Раздел")))</f>
        <v>Социальная политика</v>
      </c>
      <c r="B1320" s="57" t="s">
        <v>111</v>
      </c>
      <c r="C1320" s="8" t="s">
        <v>520</v>
      </c>
      <c r="D1320" s="1"/>
      <c r="E1320" s="6"/>
      <c r="F1320" s="7">
        <f t="shared" si="179"/>
        <v>1556.8</v>
      </c>
      <c r="G1320" s="7">
        <f t="shared" si="179"/>
        <v>1556.8</v>
      </c>
    </row>
    <row r="1321" spans="1:7" ht="12.75">
      <c r="A1321" s="10" t="s">
        <v>521</v>
      </c>
      <c r="B1321" s="57" t="s">
        <v>111</v>
      </c>
      <c r="C1321" s="8" t="s">
        <v>520</v>
      </c>
      <c r="D1321" s="1" t="s">
        <v>548</v>
      </c>
      <c r="E1321" s="6"/>
      <c r="F1321" s="7">
        <f t="shared" si="179"/>
        <v>1556.8</v>
      </c>
      <c r="G1321" s="7">
        <f t="shared" si="179"/>
        <v>1556.8</v>
      </c>
    </row>
    <row r="1322" spans="1:7" ht="33">
      <c r="A1322" s="39" t="str">
        <f ca="1">IF(ISERROR(MATCH(E1322,Код_КВР,0)),"",INDIRECT(ADDRESS(MATCH(E1322,Код_КВР,0)+1,2,,,"КВР")))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2" s="57" t="s">
        <v>111</v>
      </c>
      <c r="C1322" s="8" t="s">
        <v>520</v>
      </c>
      <c r="D1322" s="1" t="s">
        <v>548</v>
      </c>
      <c r="E1322" s="6">
        <v>100</v>
      </c>
      <c r="F1322" s="7">
        <f t="shared" si="179"/>
        <v>1556.8</v>
      </c>
      <c r="G1322" s="7">
        <f t="shared" si="179"/>
        <v>1556.8</v>
      </c>
    </row>
    <row r="1323" spans="1:7" ht="12.75">
      <c r="A1323" s="39" t="str">
        <f ca="1">IF(ISERROR(MATCH(E1323,Код_КВР,0)),"",INDIRECT(ADDRESS(MATCH(E1323,Код_КВР,0)+1,2,,,"КВР")))</f>
        <v>Расходы на выплаты персоналу муниципальных органов</v>
      </c>
      <c r="B1323" s="57" t="s">
        <v>111</v>
      </c>
      <c r="C1323" s="8" t="s">
        <v>520</v>
      </c>
      <c r="D1323" s="1" t="s">
        <v>548</v>
      </c>
      <c r="E1323" s="6">
        <v>120</v>
      </c>
      <c r="F1323" s="7">
        <f>'прил.16'!G1155</f>
        <v>1556.8</v>
      </c>
      <c r="G1323" s="7">
        <f>'прил.16'!H1155</f>
        <v>1556.8</v>
      </c>
    </row>
    <row r="1324" spans="1:7" ht="132">
      <c r="A1324" s="39" t="str">
        <f ca="1">IF(ISERROR(MATCH(B1324,Код_КЦСР,0)),"",INDIRECT(ADDRESS(MATCH(B1324,Код_КЦСР,0)+1,2,,,"КЦСР")))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24" s="57" t="s">
        <v>98</v>
      </c>
      <c r="C1324" s="8"/>
      <c r="D1324" s="1"/>
      <c r="E1324" s="6"/>
      <c r="F1324" s="7">
        <f>F1325</f>
        <v>6969.8</v>
      </c>
      <c r="G1324" s="7">
        <f>G1325</f>
        <v>6969.8</v>
      </c>
    </row>
    <row r="1325" spans="1:7" ht="12.75">
      <c r="A1325" s="39" t="str">
        <f ca="1">IF(ISERROR(MATCH(C1325,Код_Раздел,0)),"",INDIRECT(ADDRESS(MATCH(C1325,Код_Раздел,0)+1,2,,,"Раздел")))</f>
        <v>Образование</v>
      </c>
      <c r="B1325" s="57" t="s">
        <v>98</v>
      </c>
      <c r="C1325" s="8" t="s">
        <v>527</v>
      </c>
      <c r="D1325" s="1"/>
      <c r="E1325" s="6"/>
      <c r="F1325" s="7">
        <f>F1326</f>
        <v>6969.8</v>
      </c>
      <c r="G1325" s="7">
        <f>G1326</f>
        <v>6969.8</v>
      </c>
    </row>
    <row r="1326" spans="1:7" ht="12.75">
      <c r="A1326" s="10" t="s">
        <v>580</v>
      </c>
      <c r="B1326" s="57" t="s">
        <v>98</v>
      </c>
      <c r="C1326" s="8" t="s">
        <v>527</v>
      </c>
      <c r="D1326" s="1" t="s">
        <v>550</v>
      </c>
      <c r="E1326" s="6"/>
      <c r="F1326" s="7">
        <f>F1327+F1329</f>
        <v>6969.8</v>
      </c>
      <c r="G1326" s="7">
        <f>G1327+G1329</f>
        <v>6969.8</v>
      </c>
    </row>
    <row r="1327" spans="1:7" ht="33">
      <c r="A1327" s="39" t="str">
        <f ca="1">IF(ISERROR(MATCH(E1327,Код_КВР,0)),"",INDIRECT(ADDRESS(MATCH(E1327,Код_КВР,0)+1,2,,,"КВР")))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7" s="57" t="s">
        <v>98</v>
      </c>
      <c r="C1327" s="8" t="s">
        <v>527</v>
      </c>
      <c r="D1327" s="1" t="s">
        <v>550</v>
      </c>
      <c r="E1327" s="6">
        <v>100</v>
      </c>
      <c r="F1327" s="7">
        <f>F1328</f>
        <v>6501.2</v>
      </c>
      <c r="G1327" s="7">
        <f>G1328</f>
        <v>6501.2</v>
      </c>
    </row>
    <row r="1328" spans="1:7" ht="12.75">
      <c r="A1328" s="39" t="str">
        <f ca="1">IF(ISERROR(MATCH(E1328,Код_КВР,0)),"",INDIRECT(ADDRESS(MATCH(E1328,Код_КВР,0)+1,2,,,"КВР")))</f>
        <v>Расходы на выплаты персоналу муниципальных органов</v>
      </c>
      <c r="B1328" s="57" t="s">
        <v>98</v>
      </c>
      <c r="C1328" s="8" t="s">
        <v>527</v>
      </c>
      <c r="D1328" s="1" t="s">
        <v>550</v>
      </c>
      <c r="E1328" s="6">
        <v>120</v>
      </c>
      <c r="F1328" s="7">
        <f>'прил.16'!G669</f>
        <v>6501.2</v>
      </c>
      <c r="G1328" s="7">
        <f>'прил.16'!H669</f>
        <v>6501.2</v>
      </c>
    </row>
    <row r="1329" spans="1:7" ht="12.75">
      <c r="A1329" s="39" t="str">
        <f ca="1">IF(ISERROR(MATCH(E1329,Код_КВР,0)),"",INDIRECT(ADDRESS(MATCH(E1329,Код_КВР,0)+1,2,,,"КВР")))</f>
        <v>Закупка товаров, работ и услуг для муниципальных нужд</v>
      </c>
      <c r="B1329" s="57" t="s">
        <v>98</v>
      </c>
      <c r="C1329" s="8" t="s">
        <v>527</v>
      </c>
      <c r="D1329" s="1" t="s">
        <v>550</v>
      </c>
      <c r="E1329" s="6">
        <v>200</v>
      </c>
      <c r="F1329" s="7">
        <f>F1330</f>
        <v>468.6</v>
      </c>
      <c r="G1329" s="7">
        <f>G1330</f>
        <v>468.6</v>
      </c>
    </row>
    <row r="1330" spans="1:7" ht="33">
      <c r="A1330" s="39" t="str">
        <f ca="1">IF(ISERROR(MATCH(E1330,Код_КВР,0)),"",INDIRECT(ADDRESS(MATCH(E1330,Код_КВР,0)+1,2,,,"КВР")))</f>
        <v>Иные закупки товаров, работ и услуг для обеспечения муниципальных нужд</v>
      </c>
      <c r="B1330" s="57" t="s">
        <v>98</v>
      </c>
      <c r="C1330" s="8" t="s">
        <v>527</v>
      </c>
      <c r="D1330" s="1" t="s">
        <v>550</v>
      </c>
      <c r="E1330" s="6">
        <v>240</v>
      </c>
      <c r="F1330" s="7">
        <f>F1331</f>
        <v>468.6</v>
      </c>
      <c r="G1330" s="7">
        <f>G1331</f>
        <v>468.6</v>
      </c>
    </row>
    <row r="1331" spans="1:7" ht="33">
      <c r="A1331" s="39" t="str">
        <f ca="1">IF(ISERROR(MATCH(E1331,Код_КВР,0)),"",INDIRECT(ADDRESS(MATCH(E1331,Код_КВР,0)+1,2,,,"КВР")))</f>
        <v xml:space="preserve">Прочая закупка товаров, работ и услуг для обеспечения муниципальных нужд         </v>
      </c>
      <c r="B1331" s="57" t="s">
        <v>98</v>
      </c>
      <c r="C1331" s="8" t="s">
        <v>527</v>
      </c>
      <c r="D1331" s="1" t="s">
        <v>550</v>
      </c>
      <c r="E1331" s="6">
        <v>244</v>
      </c>
      <c r="F1331" s="7">
        <f>'прил.16'!G672</f>
        <v>468.6</v>
      </c>
      <c r="G1331" s="7">
        <f>'прил.16'!H672</f>
        <v>468.6</v>
      </c>
    </row>
    <row r="1332" spans="1:7" ht="82.5">
      <c r="A1332" s="39" t="str">
        <f ca="1">IF(ISERROR(MATCH(B1332,Код_КЦСР,0)),"",INDIRECT(ADDRESS(MATCH(B1332,Код_КЦСР,0)+1,2,,,"КЦСР")))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32" s="57" t="s">
        <v>109</v>
      </c>
      <c r="C1332" s="8"/>
      <c r="D1332" s="1"/>
      <c r="E1332" s="6"/>
      <c r="F1332" s="7">
        <f>F1333</f>
        <v>21948.9</v>
      </c>
      <c r="G1332" s="7">
        <f>G1333</f>
        <v>22018.800000000003</v>
      </c>
    </row>
    <row r="1333" spans="1:7" ht="12.75">
      <c r="A1333" s="39" t="str">
        <f ca="1">IF(ISERROR(MATCH(C1333,Код_Раздел,0)),"",INDIRECT(ADDRESS(MATCH(C1333,Код_Раздел,0)+1,2,,,"Раздел")))</f>
        <v>Социальная политика</v>
      </c>
      <c r="B1333" s="57" t="s">
        <v>109</v>
      </c>
      <c r="C1333" s="8" t="s">
        <v>520</v>
      </c>
      <c r="D1333" s="1"/>
      <c r="E1333" s="6"/>
      <c r="F1333" s="7">
        <f>F1334</f>
        <v>21948.9</v>
      </c>
      <c r="G1333" s="7">
        <f>G1334</f>
        <v>22018.800000000003</v>
      </c>
    </row>
    <row r="1334" spans="1:7" ht="12.75">
      <c r="A1334" s="10" t="s">
        <v>521</v>
      </c>
      <c r="B1334" s="57" t="s">
        <v>109</v>
      </c>
      <c r="C1334" s="8" t="s">
        <v>520</v>
      </c>
      <c r="D1334" s="1" t="s">
        <v>548</v>
      </c>
      <c r="E1334" s="6"/>
      <c r="F1334" s="7">
        <f>F1335+F1337</f>
        <v>21948.9</v>
      </c>
      <c r="G1334" s="7">
        <f>G1335+G1337</f>
        <v>22018.800000000003</v>
      </c>
    </row>
    <row r="1335" spans="1:7" ht="33">
      <c r="A1335" s="39" t="str">
        <f ca="1">IF(ISERROR(MATCH(E1335,Код_КВР,0)),"",INDIRECT(ADDRESS(MATCH(E1335,Код_КВР,0)+1,2,,,"КВР")))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5" s="57" t="s">
        <v>109</v>
      </c>
      <c r="C1335" s="8" t="s">
        <v>520</v>
      </c>
      <c r="D1335" s="1" t="s">
        <v>548</v>
      </c>
      <c r="E1335" s="6">
        <v>100</v>
      </c>
      <c r="F1335" s="7">
        <f>F1336</f>
        <v>20191.300000000003</v>
      </c>
      <c r="G1335" s="7">
        <f>G1336</f>
        <v>20191.300000000003</v>
      </c>
    </row>
    <row r="1336" spans="1:7" ht="12.75">
      <c r="A1336" s="39" t="str">
        <f ca="1">IF(ISERROR(MATCH(E1336,Код_КВР,0)),"",INDIRECT(ADDRESS(MATCH(E1336,Код_КВР,0)+1,2,,,"КВР")))</f>
        <v>Расходы на выплаты персоналу муниципальных органов</v>
      </c>
      <c r="B1336" s="57" t="s">
        <v>109</v>
      </c>
      <c r="C1336" s="8" t="s">
        <v>520</v>
      </c>
      <c r="D1336" s="1" t="s">
        <v>548</v>
      </c>
      <c r="E1336" s="6">
        <v>120</v>
      </c>
      <c r="F1336" s="7">
        <f>'прил.16'!G1158</f>
        <v>20191.300000000003</v>
      </c>
      <c r="G1336" s="7">
        <f>'прил.16'!H1158</f>
        <v>20191.300000000003</v>
      </c>
    </row>
    <row r="1337" spans="1:7" ht="12.75">
      <c r="A1337" s="39" t="str">
        <f ca="1">IF(ISERROR(MATCH(E1337,Код_КВР,0)),"",INDIRECT(ADDRESS(MATCH(E1337,Код_КВР,0)+1,2,,,"КВР")))</f>
        <v>Закупка товаров, работ и услуг для муниципальных нужд</v>
      </c>
      <c r="B1337" s="57" t="s">
        <v>109</v>
      </c>
      <c r="C1337" s="8" t="s">
        <v>520</v>
      </c>
      <c r="D1337" s="1" t="s">
        <v>548</v>
      </c>
      <c r="E1337" s="6">
        <v>200</v>
      </c>
      <c r="F1337" s="7">
        <f>F1338</f>
        <v>1757.6</v>
      </c>
      <c r="G1337" s="7">
        <f>G1338</f>
        <v>1827.5</v>
      </c>
    </row>
    <row r="1338" spans="1:7" ht="33">
      <c r="A1338" s="39" t="str">
        <f ca="1">IF(ISERROR(MATCH(E1338,Код_КВР,0)),"",INDIRECT(ADDRESS(MATCH(E1338,Код_КВР,0)+1,2,,,"КВР")))</f>
        <v>Иные закупки товаров, работ и услуг для обеспечения муниципальных нужд</v>
      </c>
      <c r="B1338" s="57" t="s">
        <v>109</v>
      </c>
      <c r="C1338" s="8" t="s">
        <v>520</v>
      </c>
      <c r="D1338" s="1" t="s">
        <v>548</v>
      </c>
      <c r="E1338" s="6">
        <v>240</v>
      </c>
      <c r="F1338" s="7">
        <f>F1339</f>
        <v>1757.6</v>
      </c>
      <c r="G1338" s="7">
        <f>G1339</f>
        <v>1827.5</v>
      </c>
    </row>
    <row r="1339" spans="1:7" ht="33">
      <c r="A1339" s="39" t="str">
        <f ca="1">IF(ISERROR(MATCH(E1339,Код_КВР,0)),"",INDIRECT(ADDRESS(MATCH(E1339,Код_КВР,0)+1,2,,,"КВР")))</f>
        <v xml:space="preserve">Прочая закупка товаров, работ и услуг для обеспечения муниципальных нужд         </v>
      </c>
      <c r="B1339" s="57" t="s">
        <v>109</v>
      </c>
      <c r="C1339" s="8" t="s">
        <v>520</v>
      </c>
      <c r="D1339" s="1" t="s">
        <v>548</v>
      </c>
      <c r="E1339" s="6">
        <v>244</v>
      </c>
      <c r="F1339" s="7">
        <f>'прил.16'!G1161</f>
        <v>1757.6</v>
      </c>
      <c r="G1339" s="7">
        <f>'прил.16'!H1161</f>
        <v>1827.5</v>
      </c>
    </row>
    <row r="1340" spans="1:7" ht="148.5">
      <c r="A1340" s="39" t="str">
        <f ca="1">IF(ISERROR(MATCH(B1340,Код_КЦСР,0)),"",INDIRECT(ADDRESS(MATCH(B1340,Код_КЦСР,0)+1,2,,,"КЦСР")))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40" s="57" t="s">
        <v>102</v>
      </c>
      <c r="C1340" s="8"/>
      <c r="D1340" s="1"/>
      <c r="E1340" s="6"/>
      <c r="F1340" s="7">
        <f>F1341</f>
        <v>2682.5</v>
      </c>
      <c r="G1340" s="7">
        <f>G1341</f>
        <v>2682.5</v>
      </c>
    </row>
    <row r="1341" spans="1:7" ht="12.75">
      <c r="A1341" s="39" t="str">
        <f ca="1">IF(ISERROR(MATCH(C1341,Код_Раздел,0)),"",INDIRECT(ADDRESS(MATCH(C1341,Код_Раздел,0)+1,2,,,"Раздел")))</f>
        <v>Социальная политика</v>
      </c>
      <c r="B1341" s="57" t="s">
        <v>102</v>
      </c>
      <c r="C1341" s="8" t="s">
        <v>520</v>
      </c>
      <c r="D1341" s="1"/>
      <c r="E1341" s="6"/>
      <c r="F1341" s="7">
        <f>F1342</f>
        <v>2682.5</v>
      </c>
      <c r="G1341" s="7">
        <f>G1342</f>
        <v>2682.5</v>
      </c>
    </row>
    <row r="1342" spans="1:7" ht="12.75">
      <c r="A1342" s="10" t="s">
        <v>521</v>
      </c>
      <c r="B1342" s="57" t="s">
        <v>102</v>
      </c>
      <c r="C1342" s="8" t="s">
        <v>520</v>
      </c>
      <c r="D1342" s="1" t="s">
        <v>548</v>
      </c>
      <c r="E1342" s="6"/>
      <c r="F1342" s="7">
        <f>F1343+F1345</f>
        <v>2682.5</v>
      </c>
      <c r="G1342" s="7">
        <f>G1343+G1345</f>
        <v>2682.5</v>
      </c>
    </row>
    <row r="1343" spans="1:7" ht="33">
      <c r="A1343" s="39" t="str">
        <f ca="1">IF(ISERROR(MATCH(E1343,Код_КВР,0)),"",INDIRECT(ADDRESS(MATCH(E1343,Код_КВР,0)+1,2,,,"КВР")))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3" s="57" t="s">
        <v>102</v>
      </c>
      <c r="C1343" s="8" t="s">
        <v>520</v>
      </c>
      <c r="D1343" s="1" t="s">
        <v>548</v>
      </c>
      <c r="E1343" s="6">
        <v>100</v>
      </c>
      <c r="F1343" s="7">
        <f>F1344</f>
        <v>2180.9</v>
      </c>
      <c r="G1343" s="7">
        <f>G1344</f>
        <v>2180.9</v>
      </c>
    </row>
    <row r="1344" spans="1:7" ht="12.75">
      <c r="A1344" s="39" t="str">
        <f ca="1">IF(ISERROR(MATCH(E1344,Код_КВР,0)),"",INDIRECT(ADDRESS(MATCH(E1344,Код_КВР,0)+1,2,,,"КВР")))</f>
        <v>Расходы на выплаты персоналу муниципальных органов</v>
      </c>
      <c r="B1344" s="57" t="s">
        <v>102</v>
      </c>
      <c r="C1344" s="8" t="s">
        <v>520</v>
      </c>
      <c r="D1344" s="1" t="s">
        <v>548</v>
      </c>
      <c r="E1344" s="6">
        <v>120</v>
      </c>
      <c r="F1344" s="7">
        <f>'прил.16'!G1164</f>
        <v>2180.9</v>
      </c>
      <c r="G1344" s="7">
        <f>'прил.16'!H1164</f>
        <v>2180.9</v>
      </c>
    </row>
    <row r="1345" spans="1:7" ht="12.75">
      <c r="A1345" s="39" t="str">
        <f ca="1">IF(ISERROR(MATCH(E1345,Код_КВР,0)),"",INDIRECT(ADDRESS(MATCH(E1345,Код_КВР,0)+1,2,,,"КВР")))</f>
        <v>Закупка товаров, работ и услуг для муниципальных нужд</v>
      </c>
      <c r="B1345" s="57" t="s">
        <v>102</v>
      </c>
      <c r="C1345" s="8" t="s">
        <v>520</v>
      </c>
      <c r="D1345" s="1" t="s">
        <v>548</v>
      </c>
      <c r="E1345" s="6">
        <v>200</v>
      </c>
      <c r="F1345" s="7">
        <f>F1346</f>
        <v>501.6</v>
      </c>
      <c r="G1345" s="7">
        <f>G1346</f>
        <v>501.6</v>
      </c>
    </row>
    <row r="1346" spans="1:7" ht="33">
      <c r="A1346" s="39" t="str">
        <f ca="1">IF(ISERROR(MATCH(E1346,Код_КВР,0)),"",INDIRECT(ADDRESS(MATCH(E1346,Код_КВР,0)+1,2,,,"КВР")))</f>
        <v>Иные закупки товаров, работ и услуг для обеспечения муниципальных нужд</v>
      </c>
      <c r="B1346" s="57" t="s">
        <v>102</v>
      </c>
      <c r="C1346" s="8" t="s">
        <v>520</v>
      </c>
      <c r="D1346" s="1" t="s">
        <v>548</v>
      </c>
      <c r="E1346" s="6">
        <v>240</v>
      </c>
      <c r="F1346" s="7">
        <f>F1347</f>
        <v>501.6</v>
      </c>
      <c r="G1346" s="7">
        <f>G1347</f>
        <v>501.6</v>
      </c>
    </row>
    <row r="1347" spans="1:7" ht="33">
      <c r="A1347" s="39" t="str">
        <f ca="1">IF(ISERROR(MATCH(E1347,Код_КВР,0)),"",INDIRECT(ADDRESS(MATCH(E1347,Код_КВР,0)+1,2,,,"КВР")))</f>
        <v xml:space="preserve">Прочая закупка товаров, работ и услуг для обеспечения муниципальных нужд         </v>
      </c>
      <c r="B1347" s="57" t="s">
        <v>102</v>
      </c>
      <c r="C1347" s="8" t="s">
        <v>520</v>
      </c>
      <c r="D1347" s="1" t="s">
        <v>548</v>
      </c>
      <c r="E1347" s="6">
        <v>244</v>
      </c>
      <c r="F1347" s="7">
        <f>'прил.16'!G1167</f>
        <v>501.6</v>
      </c>
      <c r="G1347" s="7">
        <f>'прил.16'!H1167</f>
        <v>501.6</v>
      </c>
    </row>
    <row r="1348" spans="1:7" ht="115.5">
      <c r="A1348" s="39" t="str">
        <f ca="1">IF(ISERROR(MATCH(B1348,Код_КЦСР,0)),"",INDIRECT(ADDRESS(MATCH(B1348,Код_КЦСР,0)+1,2,,,"КЦСР")))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48" s="57" t="s">
        <v>84</v>
      </c>
      <c r="C1348" s="8"/>
      <c r="D1348" s="1"/>
      <c r="E1348" s="6"/>
      <c r="F1348" s="7">
        <f>F1349</f>
        <v>1026.6</v>
      </c>
      <c r="G1348" s="7">
        <f>G1349</f>
        <v>1026.6</v>
      </c>
    </row>
    <row r="1349" spans="1:7" ht="12.75">
      <c r="A1349" s="39" t="str">
        <f ca="1">IF(ISERROR(MATCH(C1349,Код_Раздел,0)),"",INDIRECT(ADDRESS(MATCH(C1349,Код_Раздел,0)+1,2,,,"Раздел")))</f>
        <v>Общегосударственные  вопросы</v>
      </c>
      <c r="B1349" s="57" t="s">
        <v>84</v>
      </c>
      <c r="C1349" s="8" t="s">
        <v>544</v>
      </c>
      <c r="D1349" s="1"/>
      <c r="E1349" s="6"/>
      <c r="F1349" s="7">
        <f>F1350</f>
        <v>1026.6</v>
      </c>
      <c r="G1349" s="7">
        <f>G1350</f>
        <v>1026.6</v>
      </c>
    </row>
    <row r="1350" spans="1:7" ht="49.5">
      <c r="A1350" s="11" t="s">
        <v>566</v>
      </c>
      <c r="B1350" s="57" t="s">
        <v>84</v>
      </c>
      <c r="C1350" s="8" t="s">
        <v>544</v>
      </c>
      <c r="D1350" s="1" t="s">
        <v>547</v>
      </c>
      <c r="E1350" s="6"/>
      <c r="F1350" s="7">
        <f>F1351+F1353</f>
        <v>1026.6</v>
      </c>
      <c r="G1350" s="7">
        <f>G1351+G1353</f>
        <v>1026.6</v>
      </c>
    </row>
    <row r="1351" spans="1:7" ht="33">
      <c r="A1351" s="39" t="str">
        <f ca="1">IF(ISERROR(MATCH(E1351,Код_КВР,0)),"",INDIRECT(ADDRESS(MATCH(E1351,Код_КВР,0)+1,2,,,"КВР")))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1" s="57" t="s">
        <v>84</v>
      </c>
      <c r="C1351" s="8" t="s">
        <v>544</v>
      </c>
      <c r="D1351" s="1" t="s">
        <v>547</v>
      </c>
      <c r="E1351" s="6">
        <v>100</v>
      </c>
      <c r="F1351" s="7">
        <f>F1352</f>
        <v>1016.6</v>
      </c>
      <c r="G1351" s="7">
        <f>G1352</f>
        <v>1016.6</v>
      </c>
    </row>
    <row r="1352" spans="1:7" ht="12.75">
      <c r="A1352" s="39" t="str">
        <f ca="1">IF(ISERROR(MATCH(E1352,Код_КВР,0)),"",INDIRECT(ADDRESS(MATCH(E1352,Код_КВР,0)+1,2,,,"КВР")))</f>
        <v>Расходы на выплаты персоналу муниципальных органов</v>
      </c>
      <c r="B1352" s="57" t="s">
        <v>84</v>
      </c>
      <c r="C1352" s="8" t="s">
        <v>544</v>
      </c>
      <c r="D1352" s="1" t="s">
        <v>547</v>
      </c>
      <c r="E1352" s="6">
        <v>120</v>
      </c>
      <c r="F1352" s="7">
        <f>'прил.16'!G37</f>
        <v>1016.6</v>
      </c>
      <c r="G1352" s="7">
        <f>'прил.16'!H37</f>
        <v>1016.6</v>
      </c>
    </row>
    <row r="1353" spans="1:7" ht="12.75">
      <c r="A1353" s="39" t="str">
        <f ca="1">IF(ISERROR(MATCH(E1353,Код_КВР,0)),"",INDIRECT(ADDRESS(MATCH(E1353,Код_КВР,0)+1,2,,,"КВР")))</f>
        <v>Закупка товаров, работ и услуг для муниципальных нужд</v>
      </c>
      <c r="B1353" s="57" t="s">
        <v>84</v>
      </c>
      <c r="C1353" s="8" t="s">
        <v>544</v>
      </c>
      <c r="D1353" s="1" t="s">
        <v>547</v>
      </c>
      <c r="E1353" s="6">
        <v>200</v>
      </c>
      <c r="F1353" s="7">
        <f>F1354</f>
        <v>10</v>
      </c>
      <c r="G1353" s="7">
        <f>G1354</f>
        <v>10</v>
      </c>
    </row>
    <row r="1354" spans="1:7" ht="33">
      <c r="A1354" s="39" t="str">
        <f ca="1">IF(ISERROR(MATCH(E1354,Код_КВР,0)),"",INDIRECT(ADDRESS(MATCH(E1354,Код_КВР,0)+1,2,,,"КВР")))</f>
        <v>Иные закупки товаров, работ и услуг для обеспечения муниципальных нужд</v>
      </c>
      <c r="B1354" s="57" t="s">
        <v>84</v>
      </c>
      <c r="C1354" s="8" t="s">
        <v>544</v>
      </c>
      <c r="D1354" s="1" t="s">
        <v>547</v>
      </c>
      <c r="E1354" s="6">
        <v>240</v>
      </c>
      <c r="F1354" s="7">
        <f>F1355</f>
        <v>10</v>
      </c>
      <c r="G1354" s="7">
        <f>G1355</f>
        <v>10</v>
      </c>
    </row>
    <row r="1355" spans="1:7" ht="33">
      <c r="A1355" s="39" t="str">
        <f ca="1">IF(ISERROR(MATCH(E1355,Код_КВР,0)),"",INDIRECT(ADDRESS(MATCH(E1355,Код_КВР,0)+1,2,,,"КВР")))</f>
        <v xml:space="preserve">Прочая закупка товаров, работ и услуг для обеспечения муниципальных нужд         </v>
      </c>
      <c r="B1355" s="57" t="s">
        <v>84</v>
      </c>
      <c r="C1355" s="8" t="s">
        <v>544</v>
      </c>
      <c r="D1355" s="1" t="s">
        <v>547</v>
      </c>
      <c r="E1355" s="6">
        <v>244</v>
      </c>
      <c r="F1355" s="7">
        <f>'прил.16'!G40</f>
        <v>10</v>
      </c>
      <c r="G1355" s="7">
        <f>'прил.16'!H40</f>
        <v>10</v>
      </c>
    </row>
    <row r="1356" spans="1:7" ht="115.5">
      <c r="A1356" s="39" t="str">
        <f ca="1">IF(ISERROR(MATCH(B1356,Код_КЦСР,0)),"",INDIRECT(ADDRESS(MATCH(B1356,Код_КЦСР,0)+1,2,,,"КЦСР")))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56" s="57" t="s">
        <v>85</v>
      </c>
      <c r="C1356" s="8"/>
      <c r="D1356" s="1"/>
      <c r="E1356" s="6"/>
      <c r="F1356" s="7">
        <f aca="true" t="shared" si="180" ref="F1356:G1359">F1357</f>
        <v>495</v>
      </c>
      <c r="G1356" s="7">
        <f t="shared" si="180"/>
        <v>495</v>
      </c>
    </row>
    <row r="1357" spans="1:7" ht="12.75">
      <c r="A1357" s="39" t="str">
        <f ca="1">IF(ISERROR(MATCH(C1357,Код_Раздел,0)),"",INDIRECT(ADDRESS(MATCH(C1357,Код_Раздел,0)+1,2,,,"Раздел")))</f>
        <v>Общегосударственные  вопросы</v>
      </c>
      <c r="B1357" s="57" t="s">
        <v>85</v>
      </c>
      <c r="C1357" s="8" t="s">
        <v>544</v>
      </c>
      <c r="D1357" s="1"/>
      <c r="E1357" s="6"/>
      <c r="F1357" s="7">
        <f t="shared" si="180"/>
        <v>495</v>
      </c>
      <c r="G1357" s="7">
        <f t="shared" si="180"/>
        <v>495</v>
      </c>
    </row>
    <row r="1358" spans="1:7" ht="49.5">
      <c r="A1358" s="11" t="s">
        <v>566</v>
      </c>
      <c r="B1358" s="57" t="s">
        <v>85</v>
      </c>
      <c r="C1358" s="8" t="s">
        <v>544</v>
      </c>
      <c r="D1358" s="1" t="s">
        <v>547</v>
      </c>
      <c r="E1358" s="6"/>
      <c r="F1358" s="7">
        <f t="shared" si="180"/>
        <v>495</v>
      </c>
      <c r="G1358" s="7">
        <f t="shared" si="180"/>
        <v>495</v>
      </c>
    </row>
    <row r="1359" spans="1:7" ht="33">
      <c r="A1359" s="39" t="str">
        <f ca="1">IF(ISERROR(MATCH(E1359,Код_КВР,0)),"",INDIRECT(ADDRESS(MATCH(E1359,Код_КВР,0)+1,2,,,"КВР")))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9" s="57" t="s">
        <v>85</v>
      </c>
      <c r="C1359" s="8" t="s">
        <v>544</v>
      </c>
      <c r="D1359" s="1" t="s">
        <v>547</v>
      </c>
      <c r="E1359" s="6">
        <v>100</v>
      </c>
      <c r="F1359" s="7">
        <f t="shared" si="180"/>
        <v>495</v>
      </c>
      <c r="G1359" s="7">
        <f t="shared" si="180"/>
        <v>495</v>
      </c>
    </row>
    <row r="1360" spans="1:7" ht="12.75">
      <c r="A1360" s="39" t="str">
        <f ca="1">IF(ISERROR(MATCH(E1360,Код_КВР,0)),"",INDIRECT(ADDRESS(MATCH(E1360,Код_КВР,0)+1,2,,,"КВР")))</f>
        <v>Расходы на выплаты персоналу муниципальных органов</v>
      </c>
      <c r="B1360" s="57" t="s">
        <v>85</v>
      </c>
      <c r="C1360" s="8" t="s">
        <v>544</v>
      </c>
      <c r="D1360" s="1" t="s">
        <v>547</v>
      </c>
      <c r="E1360" s="6">
        <v>120</v>
      </c>
      <c r="F1360" s="7">
        <f>'прил.16'!G43</f>
        <v>495</v>
      </c>
      <c r="G1360" s="7">
        <f>'прил.16'!H43</f>
        <v>495</v>
      </c>
    </row>
    <row r="1361" spans="1:7" ht="165">
      <c r="A1361" s="39" t="str">
        <f ca="1">IF(ISERROR(MATCH(B1361,Код_КЦСР,0)),"",INDIRECT(ADDRESS(MATCH(B1361,Код_КЦСР,0)+1,2,,,"КЦСР")))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361" s="57" t="s">
        <v>86</v>
      </c>
      <c r="C1361" s="8"/>
      <c r="D1361" s="1"/>
      <c r="E1361" s="6"/>
      <c r="F1361" s="7">
        <f aca="true" t="shared" si="181" ref="F1361:G1364">F1362</f>
        <v>0.7</v>
      </c>
      <c r="G1361" s="7">
        <f t="shared" si="181"/>
        <v>0.7</v>
      </c>
    </row>
    <row r="1362" spans="1:7" ht="12.75">
      <c r="A1362" s="39" t="str">
        <f ca="1">IF(ISERROR(MATCH(C1362,Код_Раздел,0)),"",INDIRECT(ADDRESS(MATCH(C1362,Код_Раздел,0)+1,2,,,"Раздел")))</f>
        <v>Общегосударственные  вопросы</v>
      </c>
      <c r="B1362" s="57" t="s">
        <v>86</v>
      </c>
      <c r="C1362" s="8" t="s">
        <v>544</v>
      </c>
      <c r="D1362" s="1"/>
      <c r="E1362" s="6"/>
      <c r="F1362" s="7">
        <f t="shared" si="181"/>
        <v>0.7</v>
      </c>
      <c r="G1362" s="7">
        <f t="shared" si="181"/>
        <v>0.7</v>
      </c>
    </row>
    <row r="1363" spans="1:7" ht="49.5">
      <c r="A1363" s="11" t="s">
        <v>566</v>
      </c>
      <c r="B1363" s="57" t="s">
        <v>86</v>
      </c>
      <c r="C1363" s="8" t="s">
        <v>544</v>
      </c>
      <c r="D1363" s="1" t="s">
        <v>547</v>
      </c>
      <c r="E1363" s="6"/>
      <c r="F1363" s="7">
        <f t="shared" si="181"/>
        <v>0.7</v>
      </c>
      <c r="G1363" s="7">
        <f t="shared" si="181"/>
        <v>0.7</v>
      </c>
    </row>
    <row r="1364" spans="1:7" ht="33">
      <c r="A1364" s="39" t="str">
        <f ca="1">IF(ISERROR(MATCH(E1364,Код_КВР,0)),"",INDIRECT(ADDRESS(MATCH(E1364,Код_КВР,0)+1,2,,,"КВР")))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4" s="57" t="s">
        <v>86</v>
      </c>
      <c r="C1364" s="8" t="s">
        <v>544</v>
      </c>
      <c r="D1364" s="1" t="s">
        <v>547</v>
      </c>
      <c r="E1364" s="6">
        <v>100</v>
      </c>
      <c r="F1364" s="7">
        <f t="shared" si="181"/>
        <v>0.7</v>
      </c>
      <c r="G1364" s="7">
        <f t="shared" si="181"/>
        <v>0.7</v>
      </c>
    </row>
    <row r="1365" spans="1:7" ht="12.75">
      <c r="A1365" s="39" t="str">
        <f ca="1">IF(ISERROR(MATCH(E1365,Код_КВР,0)),"",INDIRECT(ADDRESS(MATCH(E1365,Код_КВР,0)+1,2,,,"КВР")))</f>
        <v>Расходы на выплаты персоналу муниципальных органов</v>
      </c>
      <c r="B1365" s="57" t="s">
        <v>86</v>
      </c>
      <c r="C1365" s="8" t="s">
        <v>544</v>
      </c>
      <c r="D1365" s="1" t="s">
        <v>547</v>
      </c>
      <c r="E1365" s="6">
        <v>120</v>
      </c>
      <c r="F1365" s="7">
        <f>'прил.16'!G47</f>
        <v>0.7</v>
      </c>
      <c r="G1365" s="7">
        <f>'прил.16'!H47</f>
        <v>0.7</v>
      </c>
    </row>
    <row r="1366" spans="1:7" ht="99">
      <c r="A1366" s="39" t="str">
        <f ca="1">IF(ISERROR(MATCH(B1366,Код_КЦСР,0)),"",INDIRECT(ADDRESS(MATCH(B1366,Код_КЦСР,0)+1,2,,,"КЦСР")))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366" s="57" t="s">
        <v>113</v>
      </c>
      <c r="C1366" s="8"/>
      <c r="D1366" s="1"/>
      <c r="E1366" s="6"/>
      <c r="F1366" s="7">
        <f>F1367</f>
        <v>902.7</v>
      </c>
      <c r="G1366" s="7">
        <f>G1367</f>
        <v>902.7</v>
      </c>
    </row>
    <row r="1367" spans="1:7" ht="12.75">
      <c r="A1367" s="39" t="str">
        <f ca="1">IF(ISERROR(MATCH(C1367,Код_Раздел,0)),"",INDIRECT(ADDRESS(MATCH(C1367,Код_Раздел,0)+1,2,,,"Раздел")))</f>
        <v>Социальная политика</v>
      </c>
      <c r="B1367" s="57" t="s">
        <v>113</v>
      </c>
      <c r="C1367" s="8" t="s">
        <v>520</v>
      </c>
      <c r="D1367" s="1"/>
      <c r="E1367" s="6"/>
      <c r="F1367" s="7">
        <f>F1368</f>
        <v>902.7</v>
      </c>
      <c r="G1367" s="7">
        <f>G1368</f>
        <v>902.7</v>
      </c>
    </row>
    <row r="1368" spans="1:7" ht="12.75">
      <c r="A1368" s="10" t="s">
        <v>521</v>
      </c>
      <c r="B1368" s="57" t="s">
        <v>113</v>
      </c>
      <c r="C1368" s="8" t="s">
        <v>520</v>
      </c>
      <c r="D1368" s="1" t="s">
        <v>548</v>
      </c>
      <c r="E1368" s="6"/>
      <c r="F1368" s="7">
        <f>F1369+F1371</f>
        <v>902.7</v>
      </c>
      <c r="G1368" s="7">
        <f>G1369+G1371</f>
        <v>902.7</v>
      </c>
    </row>
    <row r="1369" spans="1:7" ht="33">
      <c r="A1369" s="39" t="str">
        <f ca="1">IF(ISERROR(MATCH(E1369,Код_КВР,0)),"",INDIRECT(ADDRESS(MATCH(E1369,Код_КВР,0)+1,2,,,"КВР")))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9" s="57" t="s">
        <v>113</v>
      </c>
      <c r="C1369" s="8" t="s">
        <v>520</v>
      </c>
      <c r="D1369" s="1" t="s">
        <v>548</v>
      </c>
      <c r="E1369" s="6">
        <v>100</v>
      </c>
      <c r="F1369" s="7">
        <f>F1370</f>
        <v>722.2</v>
      </c>
      <c r="G1369" s="7">
        <f>G1370</f>
        <v>722.2</v>
      </c>
    </row>
    <row r="1370" spans="1:7" ht="12.75">
      <c r="A1370" s="39" t="str">
        <f ca="1">IF(ISERROR(MATCH(E1370,Код_КВР,0)),"",INDIRECT(ADDRESS(MATCH(E1370,Код_КВР,0)+1,2,,,"КВР")))</f>
        <v>Расходы на выплаты персоналу муниципальных органов</v>
      </c>
      <c r="B1370" s="57" t="s">
        <v>113</v>
      </c>
      <c r="C1370" s="8" t="s">
        <v>520</v>
      </c>
      <c r="D1370" s="1" t="s">
        <v>548</v>
      </c>
      <c r="E1370" s="6">
        <v>120</v>
      </c>
      <c r="F1370" s="7">
        <f>'прил.16'!G1170</f>
        <v>722.2</v>
      </c>
      <c r="G1370" s="7">
        <f>'прил.16'!H1170</f>
        <v>722.2</v>
      </c>
    </row>
    <row r="1371" spans="1:7" ht="12.75">
      <c r="A1371" s="39" t="str">
        <f ca="1">IF(ISERROR(MATCH(E1371,Код_КВР,0)),"",INDIRECT(ADDRESS(MATCH(E1371,Код_КВР,0)+1,2,,,"КВР")))</f>
        <v>Закупка товаров, работ и услуг для муниципальных нужд</v>
      </c>
      <c r="B1371" s="57" t="s">
        <v>113</v>
      </c>
      <c r="C1371" s="8" t="s">
        <v>520</v>
      </c>
      <c r="D1371" s="1" t="s">
        <v>548</v>
      </c>
      <c r="E1371" s="6">
        <v>200</v>
      </c>
      <c r="F1371" s="7">
        <f>F1372</f>
        <v>180.5</v>
      </c>
      <c r="G1371" s="7">
        <f>G1372</f>
        <v>180.5</v>
      </c>
    </row>
    <row r="1372" spans="1:7" ht="33">
      <c r="A1372" s="39" t="str">
        <f ca="1">IF(ISERROR(MATCH(E1372,Код_КВР,0)),"",INDIRECT(ADDRESS(MATCH(E1372,Код_КВР,0)+1,2,,,"КВР")))</f>
        <v>Иные закупки товаров, работ и услуг для обеспечения муниципальных нужд</v>
      </c>
      <c r="B1372" s="57" t="s">
        <v>113</v>
      </c>
      <c r="C1372" s="8" t="s">
        <v>520</v>
      </c>
      <c r="D1372" s="1" t="s">
        <v>548</v>
      </c>
      <c r="E1372" s="6">
        <v>240</v>
      </c>
      <c r="F1372" s="7">
        <f>F1373</f>
        <v>180.5</v>
      </c>
      <c r="G1372" s="7">
        <f>G1373</f>
        <v>180.5</v>
      </c>
    </row>
    <row r="1373" spans="1:7" ht="33">
      <c r="A1373" s="39" t="str">
        <f ca="1">IF(ISERROR(MATCH(E1373,Код_КВР,0)),"",INDIRECT(ADDRESS(MATCH(E1373,Код_КВР,0)+1,2,,,"КВР")))</f>
        <v xml:space="preserve">Прочая закупка товаров, работ и услуг для обеспечения муниципальных нужд         </v>
      </c>
      <c r="B1373" s="57" t="s">
        <v>113</v>
      </c>
      <c r="C1373" s="8" t="s">
        <v>520</v>
      </c>
      <c r="D1373" s="1" t="s">
        <v>548</v>
      </c>
      <c r="E1373" s="6">
        <v>244</v>
      </c>
      <c r="F1373" s="7">
        <f>'прил.16'!G1173</f>
        <v>180.5</v>
      </c>
      <c r="G1373" s="7">
        <f>'прил.16'!H1173</f>
        <v>180.5</v>
      </c>
    </row>
    <row r="1374" spans="1:7" ht="82.5">
      <c r="A1374" s="39" t="str">
        <f ca="1">IF(ISERROR(MATCH(B1374,Код_КЦСР,0)),"",INDIRECT(ADDRESS(MATCH(B1374,Код_КЦСР,0)+1,2,,,"КЦСР")))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74" s="57" t="s">
        <v>117</v>
      </c>
      <c r="C1374" s="8"/>
      <c r="D1374" s="1"/>
      <c r="E1374" s="6"/>
      <c r="F1374" s="7">
        <f>F1375</f>
        <v>1703.5</v>
      </c>
      <c r="G1374" s="7">
        <f>G1375</f>
        <v>1703.5</v>
      </c>
    </row>
    <row r="1375" spans="1:7" ht="12.75">
      <c r="A1375" s="39" t="str">
        <f ca="1">IF(ISERROR(MATCH(C1375,Код_Раздел,0)),"",INDIRECT(ADDRESS(MATCH(C1375,Код_Раздел,0)+1,2,,,"Раздел")))</f>
        <v>Охрана окружающей среды</v>
      </c>
      <c r="B1375" s="57" t="s">
        <v>117</v>
      </c>
      <c r="C1375" s="8" t="s">
        <v>548</v>
      </c>
      <c r="D1375" s="1"/>
      <c r="E1375" s="6"/>
      <c r="F1375" s="7">
        <f>F1376</f>
        <v>1703.5</v>
      </c>
      <c r="G1375" s="7">
        <f>G1376</f>
        <v>1703.5</v>
      </c>
    </row>
    <row r="1376" spans="1:7" ht="33">
      <c r="A1376" s="39" t="s">
        <v>492</v>
      </c>
      <c r="B1376" s="57" t="s">
        <v>117</v>
      </c>
      <c r="C1376" s="8" t="s">
        <v>548</v>
      </c>
      <c r="D1376" s="1" t="s">
        <v>546</v>
      </c>
      <c r="E1376" s="6"/>
      <c r="F1376" s="7">
        <f>F1377+F1379</f>
        <v>1703.5</v>
      </c>
      <c r="G1376" s="7">
        <f>G1377+G1379</f>
        <v>1703.5</v>
      </c>
    </row>
    <row r="1377" spans="1:7" ht="33">
      <c r="A1377" s="39" t="str">
        <f ca="1">IF(ISERROR(MATCH(E1377,Код_КВР,0)),"",INDIRECT(ADDRESS(MATCH(E1377,Код_КВР,0)+1,2,,,"КВР")))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7" s="57" t="s">
        <v>117</v>
      </c>
      <c r="C1377" s="8" t="s">
        <v>548</v>
      </c>
      <c r="D1377" s="1" t="s">
        <v>546</v>
      </c>
      <c r="E1377" s="6">
        <v>100</v>
      </c>
      <c r="F1377" s="7">
        <f>F1378</f>
        <v>1653.5</v>
      </c>
      <c r="G1377" s="7">
        <f>G1378</f>
        <v>1653.5</v>
      </c>
    </row>
    <row r="1378" spans="1:7" ht="12.75">
      <c r="A1378" s="39" t="str">
        <f ca="1">IF(ISERROR(MATCH(E1378,Код_КВР,0)),"",INDIRECT(ADDRESS(MATCH(E1378,Код_КВР,0)+1,2,,,"КВР")))</f>
        <v>Расходы на выплаты персоналу муниципальных органов</v>
      </c>
      <c r="B1378" s="57" t="s">
        <v>117</v>
      </c>
      <c r="C1378" s="8" t="s">
        <v>548</v>
      </c>
      <c r="D1378" s="1" t="s">
        <v>546</v>
      </c>
      <c r="E1378" s="6">
        <v>120</v>
      </c>
      <c r="F1378" s="7">
        <f>'прил.16'!G1316</f>
        <v>1653.5</v>
      </c>
      <c r="G1378" s="7">
        <f>'прил.16'!H1316</f>
        <v>1653.5</v>
      </c>
    </row>
    <row r="1379" spans="1:7" ht="12.75">
      <c r="A1379" s="39" t="str">
        <f ca="1">IF(ISERROR(MATCH(E1379,Код_КВР,0)),"",INDIRECT(ADDRESS(MATCH(E1379,Код_КВР,0)+1,2,,,"КВР")))</f>
        <v>Закупка товаров, работ и услуг для муниципальных нужд</v>
      </c>
      <c r="B1379" s="57" t="s">
        <v>117</v>
      </c>
      <c r="C1379" s="8" t="s">
        <v>548</v>
      </c>
      <c r="D1379" s="1" t="s">
        <v>546</v>
      </c>
      <c r="E1379" s="6">
        <v>200</v>
      </c>
      <c r="F1379" s="7">
        <f>F1380</f>
        <v>50</v>
      </c>
      <c r="G1379" s="7">
        <f>G1380</f>
        <v>50</v>
      </c>
    </row>
    <row r="1380" spans="1:7" ht="33">
      <c r="A1380" s="39" t="str">
        <f ca="1">IF(ISERROR(MATCH(E1380,Код_КВР,0)),"",INDIRECT(ADDRESS(MATCH(E1380,Код_КВР,0)+1,2,,,"КВР")))</f>
        <v>Иные закупки товаров, работ и услуг для обеспечения муниципальных нужд</v>
      </c>
      <c r="B1380" s="57" t="s">
        <v>117</v>
      </c>
      <c r="C1380" s="8" t="s">
        <v>548</v>
      </c>
      <c r="D1380" s="1" t="s">
        <v>546</v>
      </c>
      <c r="E1380" s="6">
        <v>240</v>
      </c>
      <c r="F1380" s="7">
        <f>F1381</f>
        <v>50</v>
      </c>
      <c r="G1380" s="7">
        <f>G1381</f>
        <v>50</v>
      </c>
    </row>
    <row r="1381" spans="1:7" ht="33">
      <c r="A1381" s="39" t="str">
        <f ca="1">IF(ISERROR(MATCH(E1381,Код_КВР,0)),"",INDIRECT(ADDRESS(MATCH(E1381,Код_КВР,0)+1,2,,,"КВР")))</f>
        <v xml:space="preserve">Прочая закупка товаров, работ и услуг для обеспечения муниципальных нужд         </v>
      </c>
      <c r="B1381" s="57" t="s">
        <v>117</v>
      </c>
      <c r="C1381" s="8" t="s">
        <v>548</v>
      </c>
      <c r="D1381" s="1" t="s">
        <v>546</v>
      </c>
      <c r="E1381" s="6">
        <v>244</v>
      </c>
      <c r="F1381" s="7">
        <f>'прил.16'!G1319</f>
        <v>50</v>
      </c>
      <c r="G1381" s="7">
        <f>'прил.16'!H1319</f>
        <v>50</v>
      </c>
    </row>
    <row r="1382" spans="1:7" ht="99">
      <c r="A1382" s="39" t="str">
        <f ca="1">IF(ISERROR(MATCH(B1382,Код_КЦСР,0)),"",INDIRECT(ADDRESS(MATCH(B1382,Код_КЦСР,0)+1,2,,,"КЦСР")))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382" s="57" t="s">
        <v>88</v>
      </c>
      <c r="C1382" s="8"/>
      <c r="D1382" s="1"/>
      <c r="E1382" s="6"/>
      <c r="F1382" s="7">
        <f aca="true" t="shared" si="182" ref="F1382:F1390">F1383</f>
        <v>339.7</v>
      </c>
      <c r="G1382" s="7">
        <f aca="true" t="shared" si="183" ref="G1382:G1390">G1383</f>
        <v>343</v>
      </c>
    </row>
    <row r="1383" spans="1:7" ht="12.75">
      <c r="A1383" s="39" t="str">
        <f ca="1">IF(ISERROR(MATCH(C1383,Код_Раздел,0)),"",INDIRECT(ADDRESS(MATCH(C1383,Код_Раздел,0)+1,2,,,"Раздел")))</f>
        <v>Общегосударственные  вопросы</v>
      </c>
      <c r="B1383" s="57" t="s">
        <v>88</v>
      </c>
      <c r="C1383" s="8" t="s">
        <v>544</v>
      </c>
      <c r="D1383" s="1"/>
      <c r="E1383" s="6"/>
      <c r="F1383" s="7">
        <f t="shared" si="182"/>
        <v>339.7</v>
      </c>
      <c r="G1383" s="7">
        <f t="shared" si="183"/>
        <v>343</v>
      </c>
    </row>
    <row r="1384" spans="1:7" ht="49.5">
      <c r="A1384" s="11" t="s">
        <v>566</v>
      </c>
      <c r="B1384" s="57" t="s">
        <v>88</v>
      </c>
      <c r="C1384" s="8" t="s">
        <v>544</v>
      </c>
      <c r="D1384" s="1" t="s">
        <v>547</v>
      </c>
      <c r="E1384" s="6"/>
      <c r="F1384" s="7">
        <f t="shared" si="182"/>
        <v>339.7</v>
      </c>
      <c r="G1384" s="7">
        <f t="shared" si="183"/>
        <v>343</v>
      </c>
    </row>
    <row r="1385" spans="1:7" ht="33">
      <c r="A1385" s="39" t="str">
        <f ca="1">IF(ISERROR(MATCH(E1385,Код_КВР,0)),"",INDIRECT(ADDRESS(MATCH(E1385,Код_КВР,0)+1,2,,,"КВР")))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5" s="57" t="s">
        <v>88</v>
      </c>
      <c r="C1385" s="8" t="s">
        <v>544</v>
      </c>
      <c r="D1385" s="1" t="s">
        <v>547</v>
      </c>
      <c r="E1385" s="6">
        <v>100</v>
      </c>
      <c r="F1385" s="7">
        <f t="shared" si="182"/>
        <v>339.7</v>
      </c>
      <c r="G1385" s="7">
        <f t="shared" si="183"/>
        <v>343</v>
      </c>
    </row>
    <row r="1386" spans="1:7" ht="12.75">
      <c r="A1386" s="39" t="str">
        <f ca="1">IF(ISERROR(MATCH(E1386,Код_КВР,0)),"",INDIRECT(ADDRESS(MATCH(E1386,Код_КВР,0)+1,2,,,"КВР")))</f>
        <v>Расходы на выплаты персоналу муниципальных органов</v>
      </c>
      <c r="B1386" s="57" t="s">
        <v>88</v>
      </c>
      <c r="C1386" s="8" t="s">
        <v>544</v>
      </c>
      <c r="D1386" s="1" t="s">
        <v>547</v>
      </c>
      <c r="E1386" s="6">
        <v>120</v>
      </c>
      <c r="F1386" s="7">
        <f>'прил.16'!G50</f>
        <v>339.7</v>
      </c>
      <c r="G1386" s="7">
        <f>'прил.16'!H50</f>
        <v>343</v>
      </c>
    </row>
    <row r="1387" spans="1:7" ht="115.5">
      <c r="A1387" s="39" t="str">
        <f ca="1">IF(ISERROR(MATCH(B1387,Код_КЦСР,0)),"",INDIRECT(ADDRESS(MATCH(B1387,Код_КЦСР,0)+1,2,,,"КЦСР")))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387" s="57" t="s">
        <v>100</v>
      </c>
      <c r="C1387" s="8"/>
      <c r="D1387" s="1"/>
      <c r="E1387" s="6"/>
      <c r="F1387" s="7">
        <f t="shared" si="182"/>
        <v>247.7</v>
      </c>
      <c r="G1387" s="7">
        <f t="shared" si="183"/>
        <v>247.7</v>
      </c>
    </row>
    <row r="1388" spans="1:7" ht="12.75">
      <c r="A1388" s="39" t="str">
        <f ca="1">IF(ISERROR(MATCH(C1388,Код_Раздел,0)),"",INDIRECT(ADDRESS(MATCH(C1388,Код_Раздел,0)+1,2,,,"Раздел")))</f>
        <v>Общегосударственные  вопросы</v>
      </c>
      <c r="B1388" s="57" t="s">
        <v>100</v>
      </c>
      <c r="C1388" s="8" t="s">
        <v>544</v>
      </c>
      <c r="D1388" s="1"/>
      <c r="E1388" s="6"/>
      <c r="F1388" s="7">
        <f t="shared" si="182"/>
        <v>247.7</v>
      </c>
      <c r="G1388" s="7">
        <f t="shared" si="183"/>
        <v>247.7</v>
      </c>
    </row>
    <row r="1389" spans="1:7" ht="33">
      <c r="A1389" s="10" t="s">
        <v>497</v>
      </c>
      <c r="B1389" s="57" t="s">
        <v>100</v>
      </c>
      <c r="C1389" s="8" t="s">
        <v>544</v>
      </c>
      <c r="D1389" s="1" t="s">
        <v>548</v>
      </c>
      <c r="E1389" s="6"/>
      <c r="F1389" s="7">
        <f t="shared" si="182"/>
        <v>247.7</v>
      </c>
      <c r="G1389" s="7">
        <f t="shared" si="183"/>
        <v>247.7</v>
      </c>
    </row>
    <row r="1390" spans="1:7" ht="33">
      <c r="A1390" s="39" t="str">
        <f ca="1">IF(ISERROR(MATCH(E1390,Код_КВР,0)),"",INDIRECT(ADDRESS(MATCH(E1390,Код_КВР,0)+1,2,,,"КВР")))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0" s="57" t="s">
        <v>100</v>
      </c>
      <c r="C1390" s="8" t="s">
        <v>544</v>
      </c>
      <c r="D1390" s="1" t="s">
        <v>548</v>
      </c>
      <c r="E1390" s="6">
        <v>100</v>
      </c>
      <c r="F1390" s="7">
        <f t="shared" si="182"/>
        <v>247.7</v>
      </c>
      <c r="G1390" s="7">
        <f t="shared" si="183"/>
        <v>247.7</v>
      </c>
    </row>
    <row r="1391" spans="1:7" ht="12.75">
      <c r="A1391" s="39" t="str">
        <f ca="1">IF(ISERROR(MATCH(E1391,Код_КВР,0)),"",INDIRECT(ADDRESS(MATCH(E1391,Код_КВР,0)+1,2,,,"КВР")))</f>
        <v>Расходы на выплаты персоналу муниципальных органов</v>
      </c>
      <c r="B1391" s="57" t="s">
        <v>100</v>
      </c>
      <c r="C1391" s="8" t="s">
        <v>544</v>
      </c>
      <c r="D1391" s="1" t="s">
        <v>548</v>
      </c>
      <c r="E1391" s="6">
        <v>120</v>
      </c>
      <c r="F1391" s="7">
        <f>'прил.16'!G728</f>
        <v>247.7</v>
      </c>
      <c r="G1391" s="7">
        <f>'прил.16'!H728</f>
        <v>247.7</v>
      </c>
    </row>
    <row r="1392" spans="1:7" ht="148.5" hidden="1">
      <c r="A1392" s="39" t="str">
        <f ca="1">IF(ISERROR(MATCH(B1392,Код_КЦСР,0)),"",INDIRECT(ADDRESS(MATCH(B1392,Код_КЦСР,0)+1,2,,,"КЦСР")))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392" s="57" t="s">
        <v>131</v>
      </c>
      <c r="C1392" s="8"/>
      <c r="D1392" s="1"/>
      <c r="E1392" s="6"/>
      <c r="F1392" s="7">
        <f>F1393</f>
        <v>0</v>
      </c>
      <c r="G1392" s="7">
        <f>G1393</f>
        <v>0</v>
      </c>
    </row>
    <row r="1393" spans="1:7" ht="12.75" hidden="1">
      <c r="A1393" s="39" t="str">
        <f ca="1">IF(ISERROR(MATCH(C1393,Код_Раздел,0)),"",INDIRECT(ADDRESS(MATCH(C1393,Код_Раздел,0)+1,2,,,"Раздел")))</f>
        <v>Национальная экономика</v>
      </c>
      <c r="B1393" s="57" t="s">
        <v>131</v>
      </c>
      <c r="C1393" s="8" t="s">
        <v>547</v>
      </c>
      <c r="D1393" s="1"/>
      <c r="E1393" s="6"/>
      <c r="F1393" s="7">
        <f aca="true" t="shared" si="184" ref="F1393:G1395">F1394</f>
        <v>0</v>
      </c>
      <c r="G1393" s="7">
        <f t="shared" si="184"/>
        <v>0</v>
      </c>
    </row>
    <row r="1394" spans="1:7" ht="12.75" hidden="1">
      <c r="A1394" s="10" t="s">
        <v>554</v>
      </c>
      <c r="B1394" s="57" t="s">
        <v>131</v>
      </c>
      <c r="C1394" s="8" t="s">
        <v>547</v>
      </c>
      <c r="D1394" s="1" t="s">
        <v>528</v>
      </c>
      <c r="E1394" s="6"/>
      <c r="F1394" s="7">
        <f t="shared" si="184"/>
        <v>0</v>
      </c>
      <c r="G1394" s="7">
        <f t="shared" si="184"/>
        <v>0</v>
      </c>
    </row>
    <row r="1395" spans="1:7" ht="33" hidden="1">
      <c r="A1395" s="39" t="str">
        <f ca="1">IF(ISERROR(MATCH(E1395,Код_КВР,0)),"",INDIRECT(ADDRESS(MATCH(E1395,Код_КВР,0)+1,2,,,"КВР")))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5" s="57" t="s">
        <v>131</v>
      </c>
      <c r="C1395" s="8" t="s">
        <v>547</v>
      </c>
      <c r="D1395" s="1" t="s">
        <v>528</v>
      </c>
      <c r="E1395" s="6">
        <v>100</v>
      </c>
      <c r="F1395" s="7">
        <f t="shared" si="184"/>
        <v>0</v>
      </c>
      <c r="G1395" s="7">
        <f t="shared" si="184"/>
        <v>0</v>
      </c>
    </row>
    <row r="1396" spans="1:7" ht="12.75" hidden="1">
      <c r="A1396" s="39" t="str">
        <f ca="1">IF(ISERROR(MATCH(E1396,Код_КВР,0)),"",INDIRECT(ADDRESS(MATCH(E1396,Код_КВР,0)+1,2,,,"КВР")))</f>
        <v>Расходы на выплаты персоналу муниципальных органов</v>
      </c>
      <c r="B1396" s="57" t="s">
        <v>131</v>
      </c>
      <c r="C1396" s="8" t="s">
        <v>547</v>
      </c>
      <c r="D1396" s="1" t="s">
        <v>528</v>
      </c>
      <c r="E1396" s="6">
        <v>120</v>
      </c>
      <c r="F1396" s="7">
        <f>'прил.16'!G1246</f>
        <v>0</v>
      </c>
      <c r="G1396" s="7">
        <f>'прил.16'!H1246</f>
        <v>0</v>
      </c>
    </row>
    <row r="1397" spans="1:7" ht="12.75">
      <c r="A1397" s="39" t="str">
        <f ca="1">IF(ISERROR(MATCH(B1397,Код_КЦСР,0)),"",INDIRECT(ADDRESS(MATCH(B1397,Код_КЦСР,0)+1,2,,,"КЦСР")))</f>
        <v>Резервные фонды</v>
      </c>
      <c r="B1397" s="57" t="s">
        <v>152</v>
      </c>
      <c r="C1397" s="8"/>
      <c r="D1397" s="1"/>
      <c r="E1397" s="6"/>
      <c r="F1397" s="7">
        <f aca="true" t="shared" si="185" ref="F1397:G1401">F1398</f>
        <v>70000</v>
      </c>
      <c r="G1397" s="7">
        <f t="shared" si="185"/>
        <v>70000</v>
      </c>
    </row>
    <row r="1398" spans="1:7" ht="12.75">
      <c r="A1398" s="39" t="str">
        <f ca="1">IF(ISERROR(MATCH(B1398,Код_КЦСР,0)),"",INDIRECT(ADDRESS(MATCH(B1398,Код_КЦСР,0)+1,2,,,"КЦСР")))</f>
        <v>Резервные фонды мэрии города</v>
      </c>
      <c r="B1398" s="57" t="s">
        <v>153</v>
      </c>
      <c r="C1398" s="8"/>
      <c r="D1398" s="1"/>
      <c r="E1398" s="6"/>
      <c r="F1398" s="7">
        <f t="shared" si="185"/>
        <v>70000</v>
      </c>
      <c r="G1398" s="7">
        <f t="shared" si="185"/>
        <v>70000</v>
      </c>
    </row>
    <row r="1399" spans="1:7" ht="12.75">
      <c r="A1399" s="39" t="str">
        <f ca="1">IF(ISERROR(MATCH(C1399,Код_Раздел,0)),"",INDIRECT(ADDRESS(MATCH(C1399,Код_Раздел,0)+1,2,,,"Раздел")))</f>
        <v>Общегосударственные  вопросы</v>
      </c>
      <c r="B1399" s="57" t="s">
        <v>153</v>
      </c>
      <c r="C1399" s="8" t="s">
        <v>544</v>
      </c>
      <c r="D1399" s="1"/>
      <c r="E1399" s="6"/>
      <c r="F1399" s="7">
        <f t="shared" si="185"/>
        <v>70000</v>
      </c>
      <c r="G1399" s="7">
        <f t="shared" si="185"/>
        <v>70000</v>
      </c>
    </row>
    <row r="1400" spans="1:7" ht="12.75">
      <c r="A1400" s="10" t="s">
        <v>532</v>
      </c>
      <c r="B1400" s="57" t="s">
        <v>153</v>
      </c>
      <c r="C1400" s="8" t="s">
        <v>544</v>
      </c>
      <c r="D1400" s="1" t="s">
        <v>555</v>
      </c>
      <c r="E1400" s="6"/>
      <c r="F1400" s="7">
        <f t="shared" si="185"/>
        <v>70000</v>
      </c>
      <c r="G1400" s="7">
        <f t="shared" si="185"/>
        <v>70000</v>
      </c>
    </row>
    <row r="1401" spans="1:7" ht="12.75">
      <c r="A1401" s="39" t="str">
        <f ca="1">IF(ISERROR(MATCH(E1401,Код_КВР,0)),"",INDIRECT(ADDRESS(MATCH(E1401,Код_КВР,0)+1,2,,,"КВР")))</f>
        <v>Иные бюджетные ассигнования</v>
      </c>
      <c r="B1401" s="57" t="s">
        <v>153</v>
      </c>
      <c r="C1401" s="8" t="s">
        <v>544</v>
      </c>
      <c r="D1401" s="1" t="s">
        <v>555</v>
      </c>
      <c r="E1401" s="6">
        <v>800</v>
      </c>
      <c r="F1401" s="7">
        <f t="shared" si="185"/>
        <v>70000</v>
      </c>
      <c r="G1401" s="7">
        <f t="shared" si="185"/>
        <v>70000</v>
      </c>
    </row>
    <row r="1402" spans="1:7" ht="12.75">
      <c r="A1402" s="39" t="str">
        <f ca="1">IF(ISERROR(MATCH(E1402,Код_КВР,0)),"",INDIRECT(ADDRESS(MATCH(E1402,Код_КВР,0)+1,2,,,"КВР")))</f>
        <v>Резервные средства</v>
      </c>
      <c r="B1402" s="57" t="s">
        <v>153</v>
      </c>
      <c r="C1402" s="8" t="s">
        <v>544</v>
      </c>
      <c r="D1402" s="1" t="s">
        <v>555</v>
      </c>
      <c r="E1402" s="6">
        <v>870</v>
      </c>
      <c r="F1402" s="7">
        <f>'прил.16'!G735</f>
        <v>70000</v>
      </c>
      <c r="G1402" s="7">
        <f>'прил.16'!H735</f>
        <v>70000</v>
      </c>
    </row>
    <row r="1403" spans="1:7" ht="49.5" hidden="1">
      <c r="A1403" s="39" t="str">
        <f ca="1">IF(ISERROR(MATCH(B1403,Код_КЦСР,0)),"",INDIRECT(ADDRESS(MATCH(B1403,Код_КЦСР,0)+1,2,,,"КЦСР")))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403" s="83" t="s">
        <v>154</v>
      </c>
      <c r="C1403" s="8"/>
      <c r="D1403" s="1"/>
      <c r="E1403" s="6"/>
      <c r="F1403" s="7">
        <f aca="true" t="shared" si="186" ref="F1403:G1406">F1404</f>
        <v>0</v>
      </c>
      <c r="G1403" s="7">
        <f t="shared" si="186"/>
        <v>0</v>
      </c>
    </row>
    <row r="1404" spans="1:7" ht="12.75" hidden="1">
      <c r="A1404" s="39" t="str">
        <f ca="1">IF(ISERROR(MATCH(C1404,Код_Раздел,0)),"",INDIRECT(ADDRESS(MATCH(C1404,Код_Раздел,0)+1,2,,,"Раздел")))</f>
        <v>Жилищно-коммунальное хозяйство</v>
      </c>
      <c r="B1404" s="83" t="s">
        <v>154</v>
      </c>
      <c r="C1404" s="8" t="s">
        <v>552</v>
      </c>
      <c r="D1404" s="1"/>
      <c r="E1404" s="6"/>
      <c r="F1404" s="7">
        <f t="shared" si="186"/>
        <v>0</v>
      </c>
      <c r="G1404" s="7">
        <f t="shared" si="186"/>
        <v>0</v>
      </c>
    </row>
    <row r="1405" spans="1:7" ht="12.75" hidden="1">
      <c r="A1405" s="10" t="s">
        <v>496</v>
      </c>
      <c r="B1405" s="83" t="s">
        <v>154</v>
      </c>
      <c r="C1405" s="8" t="s">
        <v>552</v>
      </c>
      <c r="D1405" s="1" t="s">
        <v>552</v>
      </c>
      <c r="E1405" s="6"/>
      <c r="F1405" s="7">
        <f t="shared" si="186"/>
        <v>0</v>
      </c>
      <c r="G1405" s="7">
        <f t="shared" si="186"/>
        <v>0</v>
      </c>
    </row>
    <row r="1406" spans="1:7" ht="33" hidden="1">
      <c r="A1406" s="39" t="str">
        <f ca="1">IF(ISERROR(MATCH(E1406,Код_КВР,0)),"",INDIRECT(ADDRESS(MATCH(E1406,Код_КВР,0)+1,2,,,"КВР")))</f>
        <v>Предоставление субсидий бюджетным, автономным учреждениям и иным некоммерческим организациям</v>
      </c>
      <c r="B1406" s="83" t="s">
        <v>154</v>
      </c>
      <c r="C1406" s="8" t="s">
        <v>552</v>
      </c>
      <c r="D1406" s="1" t="s">
        <v>552</v>
      </c>
      <c r="E1406" s="6">
        <v>600</v>
      </c>
      <c r="F1406" s="7">
        <f t="shared" si="186"/>
        <v>0</v>
      </c>
      <c r="G1406" s="7">
        <f t="shared" si="186"/>
        <v>0</v>
      </c>
    </row>
    <row r="1407" spans="1:7" ht="33" hidden="1">
      <c r="A1407" s="39" t="str">
        <f ca="1">IF(ISERROR(MATCH(E1407,Код_КВР,0)),"",INDIRECT(ADDRESS(MATCH(E1407,Код_КВР,0)+1,2,,,"КВР")))</f>
        <v>Субсидии некоммерческим организациям (за исключением государственных (муниципальных) учреждений)</v>
      </c>
      <c r="B1407" s="83" t="s">
        <v>154</v>
      </c>
      <c r="C1407" s="8" t="s">
        <v>552</v>
      </c>
      <c r="D1407" s="1" t="s">
        <v>552</v>
      </c>
      <c r="E1407" s="6">
        <v>630</v>
      </c>
      <c r="F1407" s="7">
        <f>'прил.16'!G446</f>
        <v>0</v>
      </c>
      <c r="G1407" s="7">
        <f>'прил.16'!H446</f>
        <v>0</v>
      </c>
    </row>
    <row r="1408" spans="1:7" ht="59.25" customHeight="1">
      <c r="A1408" s="39" t="str">
        <f ca="1">IF(ISERROR(MATCH(B1408,Код_КЦСР,0)),"",INDIRECT(ADDRESS(MATCH(B1408,Код_КЦСР,0)+1,2,,,"КЦСР")))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1408" s="92" t="s">
        <v>628</v>
      </c>
      <c r="C1408" s="8"/>
      <c r="D1408" s="1"/>
      <c r="E1408" s="91"/>
      <c r="F1408" s="7">
        <f>F1409</f>
        <v>35000</v>
      </c>
      <c r="G1408" s="7"/>
    </row>
    <row r="1409" spans="1:7" ht="12.75">
      <c r="A1409" s="39" t="str">
        <f ca="1">IF(ISERROR(MATCH(C1409,Код_Раздел,0)),"",INDIRECT(ADDRESS(MATCH(C1409,Код_Раздел,0)+1,2,,,"Раздел")))</f>
        <v>Национальная экономика</v>
      </c>
      <c r="B1409" s="92" t="s">
        <v>628</v>
      </c>
      <c r="C1409" s="8" t="s">
        <v>547</v>
      </c>
      <c r="D1409" s="1"/>
      <c r="E1409" s="91"/>
      <c r="F1409" s="7">
        <f>F1410</f>
        <v>35000</v>
      </c>
      <c r="G1409" s="7"/>
    </row>
    <row r="1410" spans="1:7" ht="12.75">
      <c r="A1410" s="12" t="s">
        <v>512</v>
      </c>
      <c r="B1410" s="92" t="s">
        <v>628</v>
      </c>
      <c r="C1410" s="8" t="s">
        <v>547</v>
      </c>
      <c r="D1410" s="1" t="s">
        <v>550</v>
      </c>
      <c r="E1410" s="91"/>
      <c r="F1410" s="7">
        <f>F1411</f>
        <v>35000</v>
      </c>
      <c r="G1410" s="7"/>
    </row>
    <row r="1411" spans="1:7" ht="12.75">
      <c r="A1411" s="39" t="str">
        <f ca="1">IF(ISERROR(MATCH(E1411,Код_КВР,0)),"",INDIRECT(ADDRESS(MATCH(E1411,Код_КВР,0)+1,2,,,"КВР")))</f>
        <v>Иные бюджетные ассигнования</v>
      </c>
      <c r="B1411" s="92" t="s">
        <v>628</v>
      </c>
      <c r="C1411" s="8" t="s">
        <v>547</v>
      </c>
      <c r="D1411" s="1" t="s">
        <v>550</v>
      </c>
      <c r="E1411" s="91">
        <v>800</v>
      </c>
      <c r="F1411" s="7">
        <f>F1412</f>
        <v>35000</v>
      </c>
      <c r="G1411" s="7"/>
    </row>
    <row r="1412" spans="1:7" ht="51" customHeight="1">
      <c r="A1412" s="39" t="str">
        <f ca="1">IF(ISERROR(MATCH(E1412,Код_КВР,0)),"",INDIRECT(ADDRESS(MATCH(E1412,Код_КВР,0)+1,2,,,"КВР")))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1412" s="92" t="s">
        <v>628</v>
      </c>
      <c r="C1412" s="8" t="s">
        <v>547</v>
      </c>
      <c r="D1412" s="1" t="s">
        <v>550</v>
      </c>
      <c r="E1412" s="91">
        <v>840</v>
      </c>
      <c r="F1412" s="7">
        <f>F1413</f>
        <v>35000</v>
      </c>
      <c r="G1412" s="7"/>
    </row>
    <row r="1413" spans="1:7" ht="21" customHeight="1">
      <c r="A1413" s="39" t="str">
        <f ca="1">IF(ISERROR(MATCH(E1413,Код_КВР,0)),"",INDIRECT(ADDRESS(MATCH(E1413,Код_КВР,0)+1,2,,,"КВР")))</f>
        <v>Исполнение муниципальных гарантий</v>
      </c>
      <c r="B1413" s="92" t="s">
        <v>628</v>
      </c>
      <c r="C1413" s="8" t="s">
        <v>547</v>
      </c>
      <c r="D1413" s="1" t="s">
        <v>550</v>
      </c>
      <c r="E1413" s="91">
        <v>843</v>
      </c>
      <c r="F1413" s="7">
        <f>'прил.16'!G382</f>
        <v>35000</v>
      </c>
      <c r="G1413" s="7"/>
    </row>
    <row r="1414" spans="1:7" ht="12.75">
      <c r="A1414" s="88" t="s">
        <v>104</v>
      </c>
      <c r="B1414" s="1"/>
      <c r="C1414" s="1"/>
      <c r="D1414" s="2"/>
      <c r="E1414" s="2"/>
      <c r="F1414" s="2">
        <f>F13+F198+F372+F430+F450+F479+F486+F497+F513+F532+F625+F639+F657+F767+F794+F802+F809+F822+F880+F904+F972+F1050+F1097+F1145+F1186</f>
        <v>6393988.800000001</v>
      </c>
      <c r="G1414" s="2">
        <f>G13+G198+G372+G430+G450+G479+G486+G497+G513+G532+G625+G639+G657+G767+G794+G802+G809+G822+G880+G904+G972+G1050+G1097+G1145+G1186</f>
        <v>6496229.1</v>
      </c>
    </row>
    <row r="1415" spans="1:7" ht="12.75">
      <c r="A1415" s="3" t="s">
        <v>105</v>
      </c>
      <c r="B1415" s="1"/>
      <c r="C1415" s="1"/>
      <c r="D1415" s="1"/>
      <c r="E1415" s="1"/>
      <c r="F1415" s="7">
        <f>'прил.16'!G1339</f>
        <v>310399.6</v>
      </c>
      <c r="G1415" s="7">
        <f>'прил.16'!H1339</f>
        <v>498023.69999999995</v>
      </c>
    </row>
    <row r="1416" spans="1:7" ht="12.75">
      <c r="A1416" s="3" t="s">
        <v>498</v>
      </c>
      <c r="B1416" s="1"/>
      <c r="C1416" s="1"/>
      <c r="D1416" s="1"/>
      <c r="E1416" s="1"/>
      <c r="F1416" s="7">
        <f>SUM(F1414:F1415)</f>
        <v>6704388.4</v>
      </c>
      <c r="G1416" s="7">
        <f>SUM(G1414:G1415)</f>
        <v>6994252.8</v>
      </c>
    </row>
    <row r="1417" spans="1:7" ht="12.75">
      <c r="A1417" s="23"/>
      <c r="B1417" s="31"/>
      <c r="C1417" s="31"/>
      <c r="D1417" s="31"/>
      <c r="E1417" s="31"/>
      <c r="F1417" s="32"/>
      <c r="G1417" s="32"/>
    </row>
    <row r="1418" spans="1:7" ht="12.75">
      <c r="A1418" s="23"/>
      <c r="B1418" s="31"/>
      <c r="C1418" s="31"/>
      <c r="D1418" s="31"/>
      <c r="E1418" s="31"/>
      <c r="F1418" s="32"/>
      <c r="G1418" s="32"/>
    </row>
    <row r="1419" spans="1:7" ht="12.75">
      <c r="A1419" s="73"/>
      <c r="B1419" s="31"/>
      <c r="C1419" s="31"/>
      <c r="D1419" s="31"/>
      <c r="E1419" s="31"/>
      <c r="F1419" s="32"/>
      <c r="G1419" s="32"/>
    </row>
    <row r="1420" spans="1:7" ht="12.75">
      <c r="A1420" s="36"/>
      <c r="B1420" s="31"/>
      <c r="C1420" s="31"/>
      <c r="D1420" s="31"/>
      <c r="E1420" s="31"/>
      <c r="F1420" s="32"/>
      <c r="G1420" s="32"/>
    </row>
    <row r="1421" spans="1:7" ht="12.75">
      <c r="A1421" s="73"/>
      <c r="B1421" s="31"/>
      <c r="C1421" s="31"/>
      <c r="D1421" s="31"/>
      <c r="E1421" s="31"/>
      <c r="F1421" s="32"/>
      <c r="G1421" s="32"/>
    </row>
    <row r="1422" spans="1:7" ht="12.75">
      <c r="A1422" s="73"/>
      <c r="B1422" s="31"/>
      <c r="C1422" s="31"/>
      <c r="D1422" s="31"/>
      <c r="E1422" s="31"/>
      <c r="F1422" s="32"/>
      <c r="G1422" s="32"/>
    </row>
    <row r="1423" spans="1:7" ht="12.75">
      <c r="A1423" s="34"/>
      <c r="B1423" s="31"/>
      <c r="C1423" s="31"/>
      <c r="D1423" s="31"/>
      <c r="E1423" s="31"/>
      <c r="F1423" s="32"/>
      <c r="G1423" s="32"/>
    </row>
    <row r="1424" spans="1:7" ht="12.75">
      <c r="A1424" s="73"/>
      <c r="B1424" s="31"/>
      <c r="C1424" s="31"/>
      <c r="D1424" s="31"/>
      <c r="E1424" s="31"/>
      <c r="F1424" s="32"/>
      <c r="G1424" s="32"/>
    </row>
    <row r="1425" spans="1:7" ht="12.75">
      <c r="A1425" s="73"/>
      <c r="B1425" s="31"/>
      <c r="C1425" s="31"/>
      <c r="D1425" s="31"/>
      <c r="E1425" s="31"/>
      <c r="F1425" s="32"/>
      <c r="G1425" s="32"/>
    </row>
    <row r="1426" spans="1:7" ht="12.75">
      <c r="A1426" s="23"/>
      <c r="B1426" s="31"/>
      <c r="C1426" s="31"/>
      <c r="D1426" s="31"/>
      <c r="E1426" s="31"/>
      <c r="F1426" s="32"/>
      <c r="G1426" s="32"/>
    </row>
    <row r="1427" spans="1:7" ht="12.75">
      <c r="A1427" s="23"/>
      <c r="B1427" s="31"/>
      <c r="C1427" s="31"/>
      <c r="D1427" s="31"/>
      <c r="E1427" s="31"/>
      <c r="F1427" s="32"/>
      <c r="G1427" s="32"/>
    </row>
    <row r="1428" spans="1:7" ht="12.75">
      <c r="A1428" s="73"/>
      <c r="B1428" s="31"/>
      <c r="C1428" s="31"/>
      <c r="D1428" s="31"/>
      <c r="E1428" s="31"/>
      <c r="F1428" s="32"/>
      <c r="G1428" s="32"/>
    </row>
    <row r="1429" spans="1:7" ht="12.75">
      <c r="A1429" s="34"/>
      <c r="B1429" s="31"/>
      <c r="C1429" s="31"/>
      <c r="D1429" s="31"/>
      <c r="E1429" s="31"/>
      <c r="F1429" s="32"/>
      <c r="G1429" s="32"/>
    </row>
    <row r="1430" spans="1:7" ht="12.75">
      <c r="A1430" s="23"/>
      <c r="B1430" s="31"/>
      <c r="C1430" s="31"/>
      <c r="D1430" s="31"/>
      <c r="E1430" s="31"/>
      <c r="F1430" s="32"/>
      <c r="G1430" s="32"/>
    </row>
    <row r="1431" spans="1:7" ht="12.75">
      <c r="A1431" s="23"/>
      <c r="B1431" s="31"/>
      <c r="C1431" s="31"/>
      <c r="D1431" s="31"/>
      <c r="E1431" s="31"/>
      <c r="F1431" s="32"/>
      <c r="G1431" s="32"/>
    </row>
    <row r="1432" spans="1:7" ht="12.75">
      <c r="A1432" s="73"/>
      <c r="B1432" s="31"/>
      <c r="C1432" s="31"/>
      <c r="D1432" s="31"/>
      <c r="E1432" s="31"/>
      <c r="F1432" s="32"/>
      <c r="G1432" s="32"/>
    </row>
    <row r="1433" spans="1:7" ht="12.75">
      <c r="A1433" s="73"/>
      <c r="B1433" s="31"/>
      <c r="C1433" s="31"/>
      <c r="D1433" s="31"/>
      <c r="E1433" s="31"/>
      <c r="F1433" s="32"/>
      <c r="G1433" s="32"/>
    </row>
    <row r="1434" spans="1:7" ht="12.75">
      <c r="A1434" s="73"/>
      <c r="B1434" s="31"/>
      <c r="C1434" s="31"/>
      <c r="D1434" s="31"/>
      <c r="E1434" s="31"/>
      <c r="F1434" s="32"/>
      <c r="G1434" s="32"/>
    </row>
    <row r="1435" spans="1:7" ht="12.75">
      <c r="A1435" s="34"/>
      <c r="B1435" s="33"/>
      <c r="C1435" s="33"/>
      <c r="D1435" s="33"/>
      <c r="E1435" s="33"/>
      <c r="F1435" s="32"/>
      <c r="G1435" s="32"/>
    </row>
    <row r="1436" spans="1:7" ht="12.75">
      <c r="A1436" s="35"/>
      <c r="B1436" s="33"/>
      <c r="C1436" s="33"/>
      <c r="D1436" s="33"/>
      <c r="E1436" s="33"/>
      <c r="F1436" s="32"/>
      <c r="G1436" s="32"/>
    </row>
    <row r="1437" spans="1:7" ht="12.75">
      <c r="A1437" s="37"/>
      <c r="B1437" s="33"/>
      <c r="C1437" s="33"/>
      <c r="D1437" s="33"/>
      <c r="E1437" s="33"/>
      <c r="F1437" s="32"/>
      <c r="G1437" s="32"/>
    </row>
    <row r="1438" spans="1:7" ht="12.75">
      <c r="A1438" s="34"/>
      <c r="B1438" s="33"/>
      <c r="C1438" s="33"/>
      <c r="D1438" s="33"/>
      <c r="E1438" s="33"/>
      <c r="F1438" s="32"/>
      <c r="G1438" s="32"/>
    </row>
    <row r="1439" spans="1:7" ht="12.75">
      <c r="A1439" s="73"/>
      <c r="B1439" s="31"/>
      <c r="C1439" s="31"/>
      <c r="D1439" s="31"/>
      <c r="E1439" s="31"/>
      <c r="F1439" s="32"/>
      <c r="G1439" s="32"/>
    </row>
    <row r="1440" spans="1:7" ht="12.75">
      <c r="A1440" s="34"/>
      <c r="B1440" s="31"/>
      <c r="C1440" s="31"/>
      <c r="D1440" s="31"/>
      <c r="E1440" s="31"/>
      <c r="F1440" s="32"/>
      <c r="G1440" s="32"/>
    </row>
    <row r="1441" spans="1:7" ht="12.75">
      <c r="A1441" s="34"/>
      <c r="B1441" s="31"/>
      <c r="C1441" s="31"/>
      <c r="D1441" s="31"/>
      <c r="E1441" s="31"/>
      <c r="F1441" s="32"/>
      <c r="G1441" s="32"/>
    </row>
    <row r="1442" spans="1:7" ht="12.75">
      <c r="A1442" s="34"/>
      <c r="B1442" s="31"/>
      <c r="C1442" s="31"/>
      <c r="D1442" s="31"/>
      <c r="E1442" s="31"/>
      <c r="F1442" s="32"/>
      <c r="G1442" s="32"/>
    </row>
    <row r="1443" spans="1:7" ht="12.75">
      <c r="A1443" s="73"/>
      <c r="B1443" s="31"/>
      <c r="C1443" s="31"/>
      <c r="D1443" s="31"/>
      <c r="E1443" s="31"/>
      <c r="F1443" s="32"/>
      <c r="G1443" s="32"/>
    </row>
    <row r="1444" spans="1:7" ht="12.75">
      <c r="A1444" s="23"/>
      <c r="B1444" s="31"/>
      <c r="C1444" s="31"/>
      <c r="D1444" s="31"/>
      <c r="E1444" s="31"/>
      <c r="F1444" s="32"/>
      <c r="G1444" s="32"/>
    </row>
    <row r="1445" spans="1:7" ht="12.75">
      <c r="A1445" s="34"/>
      <c r="B1445" s="31"/>
      <c r="C1445" s="31"/>
      <c r="D1445" s="31"/>
      <c r="E1445" s="31"/>
      <c r="F1445" s="32"/>
      <c r="G1445" s="32"/>
    </row>
    <row r="1446" spans="1:7" ht="12.75">
      <c r="A1446" s="23"/>
      <c r="B1446" s="31"/>
      <c r="C1446" s="31"/>
      <c r="D1446" s="31"/>
      <c r="E1446" s="31"/>
      <c r="F1446" s="32"/>
      <c r="G1446" s="32"/>
    </row>
    <row r="1447" spans="1:7" ht="12.75">
      <c r="A1447" s="34"/>
      <c r="B1447" s="31"/>
      <c r="C1447" s="31"/>
      <c r="D1447" s="31"/>
      <c r="E1447" s="31"/>
      <c r="F1447" s="32"/>
      <c r="G1447" s="32"/>
    </row>
    <row r="1448" spans="1:7" ht="12.75">
      <c r="A1448" s="34"/>
      <c r="B1448" s="31"/>
      <c r="C1448" s="31"/>
      <c r="D1448" s="31"/>
      <c r="E1448" s="31"/>
      <c r="F1448" s="32"/>
      <c r="G1448" s="32"/>
    </row>
    <row r="1449" spans="1:7" ht="12.75">
      <c r="A1449" s="34"/>
      <c r="B1449" s="31"/>
      <c r="C1449" s="31"/>
      <c r="D1449" s="31"/>
      <c r="E1449" s="31"/>
      <c r="F1449" s="32"/>
      <c r="G1449" s="32"/>
    </row>
    <row r="1450" spans="1:7" ht="12.75">
      <c r="A1450" s="22"/>
      <c r="B1450" s="33"/>
      <c r="C1450" s="33"/>
      <c r="D1450" s="33"/>
      <c r="E1450" s="33"/>
      <c r="F1450" s="32"/>
      <c r="G1450" s="32"/>
    </row>
    <row r="1451" spans="1:7" ht="12.75">
      <c r="A1451" s="34"/>
      <c r="B1451" s="31"/>
      <c r="C1451" s="31"/>
      <c r="D1451" s="31"/>
      <c r="E1451" s="31"/>
      <c r="F1451" s="32"/>
      <c r="G1451" s="32"/>
    </row>
    <row r="1452" spans="1:7" ht="12.75">
      <c r="A1452" s="73"/>
      <c r="B1452" s="31"/>
      <c r="C1452" s="31"/>
      <c r="D1452" s="31"/>
      <c r="E1452" s="31"/>
      <c r="F1452" s="32"/>
      <c r="G1452" s="32"/>
    </row>
    <row r="1453" spans="1:7" ht="12.75">
      <c r="A1453" s="22"/>
      <c r="B1453" s="31"/>
      <c r="C1453" s="31"/>
      <c r="D1453" s="31"/>
      <c r="E1453" s="31"/>
      <c r="F1453" s="32"/>
      <c r="G1453" s="32"/>
    </row>
    <row r="1454" spans="1:7" ht="12.75">
      <c r="A1454" s="73"/>
      <c r="B1454" s="31"/>
      <c r="C1454" s="31"/>
      <c r="D1454" s="31"/>
      <c r="E1454" s="31"/>
      <c r="F1454" s="32"/>
      <c r="G1454" s="32"/>
    </row>
    <row r="1455" spans="1:7" ht="12.75">
      <c r="A1455" s="73"/>
      <c r="B1455" s="31"/>
      <c r="C1455" s="31"/>
      <c r="D1455" s="31"/>
      <c r="E1455" s="31"/>
      <c r="F1455" s="32"/>
      <c r="G1455" s="32"/>
    </row>
    <row r="1456" spans="1:7" ht="12.75">
      <c r="A1456" s="22"/>
      <c r="B1456" s="33"/>
      <c r="C1456" s="33"/>
      <c r="D1456" s="33"/>
      <c r="E1456" s="33"/>
      <c r="F1456" s="32"/>
      <c r="G1456" s="32"/>
    </row>
    <row r="1457" spans="1:7" ht="12.75">
      <c r="A1457" s="34"/>
      <c r="B1457" s="31"/>
      <c r="C1457" s="31"/>
      <c r="D1457" s="31"/>
      <c r="E1457" s="31"/>
      <c r="F1457" s="32"/>
      <c r="G1457" s="32"/>
    </row>
    <row r="1458" spans="1:7" ht="12.75">
      <c r="A1458" s="73"/>
      <c r="B1458" s="31"/>
      <c r="C1458" s="31"/>
      <c r="D1458" s="31"/>
      <c r="E1458" s="31"/>
      <c r="F1458" s="32"/>
      <c r="G1458" s="32"/>
    </row>
    <row r="1459" spans="1:7" ht="12.75">
      <c r="A1459" s="34"/>
      <c r="B1459" s="31"/>
      <c r="C1459" s="31"/>
      <c r="D1459" s="31"/>
      <c r="E1459" s="31"/>
      <c r="F1459" s="32"/>
      <c r="G1459" s="32"/>
    </row>
    <row r="1460" spans="1:7" ht="12.75">
      <c r="A1460" s="34"/>
      <c r="B1460" s="33"/>
      <c r="C1460" s="33"/>
      <c r="D1460" s="33"/>
      <c r="E1460" s="33"/>
      <c r="F1460" s="38"/>
      <c r="G1460" s="38"/>
    </row>
    <row r="1461" spans="1:7" ht="12.75">
      <c r="A1461" s="34"/>
      <c r="B1461" s="31"/>
      <c r="C1461" s="31"/>
      <c r="D1461" s="31"/>
      <c r="E1461" s="31"/>
      <c r="F1461" s="32"/>
      <c r="G1461" s="32"/>
    </row>
    <row r="1462" spans="1:7" ht="12.75">
      <c r="A1462" s="35"/>
      <c r="B1462" s="31"/>
      <c r="C1462" s="31"/>
      <c r="D1462" s="31"/>
      <c r="E1462" s="31"/>
      <c r="F1462" s="32"/>
      <c r="G1462" s="32"/>
    </row>
    <row r="1463" spans="1:7" ht="12.75">
      <c r="A1463" s="34"/>
      <c r="B1463" s="31"/>
      <c r="C1463" s="31"/>
      <c r="D1463" s="31"/>
      <c r="E1463" s="31"/>
      <c r="F1463" s="32"/>
      <c r="G1463" s="32"/>
    </row>
    <row r="1464" spans="1:7" ht="12.75">
      <c r="A1464" s="73"/>
      <c r="B1464" s="33"/>
      <c r="C1464" s="31"/>
      <c r="D1464" s="31"/>
      <c r="E1464" s="33"/>
      <c r="F1464" s="32"/>
      <c r="G1464" s="32"/>
    </row>
    <row r="1465" spans="1:7" ht="12.75">
      <c r="A1465" s="73"/>
      <c r="B1465" s="31"/>
      <c r="C1465" s="31"/>
      <c r="D1465" s="31"/>
      <c r="E1465" s="33"/>
      <c r="F1465" s="32"/>
      <c r="G1465" s="32"/>
    </row>
    <row r="1466" spans="1:7" ht="12.75">
      <c r="A1466" s="73"/>
      <c r="B1466" s="33"/>
      <c r="C1466" s="31"/>
      <c r="D1466" s="31"/>
      <c r="E1466" s="33"/>
      <c r="F1466" s="32"/>
      <c r="G1466" s="32"/>
    </row>
    <row r="1467" spans="1:7" ht="12.75">
      <c r="A1467" s="22"/>
      <c r="B1467" s="33"/>
      <c r="C1467" s="31"/>
      <c r="D1467" s="31"/>
      <c r="E1467" s="33"/>
      <c r="F1467" s="32"/>
      <c r="G1467" s="32"/>
    </row>
    <row r="1468" spans="1:7" ht="12.75">
      <c r="A1468" s="34"/>
      <c r="B1468" s="33"/>
      <c r="C1468" s="31"/>
      <c r="D1468" s="31"/>
      <c r="E1468" s="33"/>
      <c r="F1468" s="32"/>
      <c r="G1468" s="32"/>
    </row>
    <row r="1469" spans="1:7" ht="12.75">
      <c r="A1469" s="22"/>
      <c r="B1469" s="33"/>
      <c r="C1469" s="31"/>
      <c r="D1469" s="31"/>
      <c r="E1469" s="33"/>
      <c r="F1469" s="32"/>
      <c r="G1469" s="32"/>
    </row>
    <row r="1470" spans="1:7" ht="12.75">
      <c r="A1470" s="23"/>
      <c r="B1470" s="33"/>
      <c r="C1470" s="33"/>
      <c r="D1470" s="33"/>
      <c r="E1470" s="33"/>
      <c r="F1470" s="32"/>
      <c r="G1470" s="32"/>
    </row>
    <row r="1471" spans="1:7" ht="12.75">
      <c r="A1471" s="73"/>
      <c r="B1471" s="33"/>
      <c r="C1471" s="33"/>
      <c r="D1471" s="33"/>
      <c r="E1471" s="33"/>
      <c r="F1471" s="32"/>
      <c r="G1471" s="32"/>
    </row>
    <row r="1472" spans="1:7" ht="12.75">
      <c r="A1472" s="73"/>
      <c r="B1472" s="33"/>
      <c r="C1472" s="33"/>
      <c r="D1472" s="33"/>
      <c r="E1472" s="33"/>
      <c r="F1472" s="32"/>
      <c r="G1472" s="32"/>
    </row>
    <row r="1473" spans="1:7" ht="12.75">
      <c r="A1473" s="34"/>
      <c r="B1473" s="33"/>
      <c r="C1473" s="33"/>
      <c r="D1473" s="33"/>
      <c r="E1473" s="33"/>
      <c r="F1473" s="32"/>
      <c r="G1473" s="32"/>
    </row>
    <row r="1474" spans="1:7" ht="12.75">
      <c r="A1474" s="37"/>
      <c r="B1474" s="33"/>
      <c r="C1474" s="33"/>
      <c r="D1474" s="33"/>
      <c r="E1474" s="33"/>
      <c r="F1474" s="32"/>
      <c r="G1474" s="32"/>
    </row>
    <row r="1475" spans="1:7" ht="12.75">
      <c r="A1475" s="73"/>
      <c r="B1475" s="33"/>
      <c r="C1475" s="33"/>
      <c r="D1475" s="33"/>
      <c r="E1475" s="33"/>
      <c r="F1475" s="32"/>
      <c r="G1475" s="32"/>
    </row>
    <row r="1476" spans="1:7" ht="12.75">
      <c r="A1476" s="34"/>
      <c r="B1476" s="33"/>
      <c r="C1476" s="33"/>
      <c r="D1476" s="33"/>
      <c r="E1476" s="33"/>
      <c r="F1476" s="32"/>
      <c r="G1476" s="32"/>
    </row>
    <row r="1477" spans="1:7" ht="12.75">
      <c r="A1477" s="73"/>
      <c r="B1477" s="33"/>
      <c r="C1477" s="33"/>
      <c r="D1477" s="33"/>
      <c r="E1477" s="33"/>
      <c r="F1477" s="32"/>
      <c r="G1477" s="32"/>
    </row>
    <row r="1478" spans="1:7" ht="12.75">
      <c r="A1478" s="73"/>
      <c r="B1478" s="31"/>
      <c r="C1478" s="31"/>
      <c r="D1478" s="31"/>
      <c r="E1478" s="31"/>
      <c r="F1478" s="32"/>
      <c r="G1478" s="32"/>
    </row>
    <row r="1479" spans="1:7" ht="12.75">
      <c r="A1479" s="73"/>
      <c r="B1479" s="31"/>
      <c r="C1479" s="31"/>
      <c r="D1479" s="31"/>
      <c r="E1479" s="31"/>
      <c r="F1479" s="32"/>
      <c r="G1479" s="32"/>
    </row>
    <row r="1480" spans="1:7" ht="12.75">
      <c r="A1480" s="73"/>
      <c r="B1480" s="31"/>
      <c r="C1480" s="31"/>
      <c r="D1480" s="31"/>
      <c r="E1480" s="31"/>
      <c r="F1480" s="32"/>
      <c r="G1480" s="32"/>
    </row>
    <row r="1481" spans="1:7" ht="12.75">
      <c r="A1481" s="34"/>
      <c r="B1481" s="31"/>
      <c r="C1481" s="31"/>
      <c r="D1481" s="31"/>
      <c r="E1481" s="31"/>
      <c r="F1481" s="32"/>
      <c r="G1481" s="32"/>
    </row>
    <row r="1482" spans="1:7" ht="12.75">
      <c r="A1482" s="23"/>
      <c r="B1482" s="31"/>
      <c r="C1482" s="31"/>
      <c r="D1482" s="31"/>
      <c r="E1482" s="31"/>
      <c r="F1482" s="32"/>
      <c r="G1482" s="32"/>
    </row>
    <row r="1483" spans="1:7" ht="12.75">
      <c r="A1483" s="34"/>
      <c r="B1483" s="31"/>
      <c r="C1483" s="31"/>
      <c r="D1483" s="31"/>
      <c r="E1483" s="31"/>
      <c r="F1483" s="32"/>
      <c r="G1483" s="32"/>
    </row>
    <row r="1484" spans="1:7" ht="12.75">
      <c r="A1484" s="73"/>
      <c r="B1484" s="31"/>
      <c r="C1484" s="31"/>
      <c r="D1484" s="31"/>
      <c r="E1484" s="31"/>
      <c r="F1484" s="32"/>
      <c r="G1484" s="32"/>
    </row>
    <row r="1485" spans="1:7" ht="12.75">
      <c r="A1485" s="73"/>
      <c r="B1485" s="31"/>
      <c r="C1485" s="31"/>
      <c r="D1485" s="31"/>
      <c r="E1485" s="31"/>
      <c r="F1485" s="32"/>
      <c r="G1485" s="32"/>
    </row>
    <row r="1486" spans="1:7" ht="12.75">
      <c r="A1486" s="73"/>
      <c r="B1486" s="31"/>
      <c r="C1486" s="31"/>
      <c r="D1486" s="31"/>
      <c r="E1486" s="31"/>
      <c r="F1486" s="32"/>
      <c r="G1486" s="32"/>
    </row>
    <row r="1487" spans="1:7" ht="12.75">
      <c r="A1487" s="23"/>
      <c r="B1487" s="31"/>
      <c r="C1487" s="31"/>
      <c r="D1487" s="31"/>
      <c r="E1487" s="31"/>
      <c r="F1487" s="32"/>
      <c r="G1487" s="32"/>
    </row>
    <row r="1488" spans="1:7" ht="12.75">
      <c r="A1488" s="73"/>
      <c r="B1488" s="31"/>
      <c r="C1488" s="31"/>
      <c r="D1488" s="31"/>
      <c r="E1488" s="31"/>
      <c r="F1488" s="32"/>
      <c r="G1488" s="32"/>
    </row>
    <row r="1489" spans="1:7" ht="12.75">
      <c r="A1489" s="73"/>
      <c r="B1489" s="31"/>
      <c r="C1489" s="31"/>
      <c r="D1489" s="31"/>
      <c r="E1489" s="31"/>
      <c r="F1489" s="32"/>
      <c r="G1489" s="32"/>
    </row>
    <row r="1490" spans="1:7" ht="12.75">
      <c r="A1490" s="73"/>
      <c r="B1490" s="31"/>
      <c r="C1490" s="31"/>
      <c r="D1490" s="31"/>
      <c r="E1490" s="31"/>
      <c r="F1490" s="32"/>
      <c r="G1490" s="32"/>
    </row>
    <row r="1491" spans="1:7" ht="12.75">
      <c r="A1491" s="73"/>
      <c r="B1491" s="31"/>
      <c r="C1491" s="31"/>
      <c r="D1491" s="31"/>
      <c r="E1491" s="31"/>
      <c r="F1491" s="32"/>
      <c r="G1491" s="32"/>
    </row>
    <row r="1492" spans="1:7" ht="12.75">
      <c r="A1492" s="73"/>
      <c r="B1492" s="31"/>
      <c r="C1492" s="31"/>
      <c r="D1492" s="31"/>
      <c r="E1492" s="31"/>
      <c r="F1492" s="32"/>
      <c r="G1492" s="32"/>
    </row>
    <row r="1493" spans="1:7" ht="12.75">
      <c r="A1493" s="34"/>
      <c r="B1493" s="31"/>
      <c r="C1493" s="31"/>
      <c r="D1493" s="31"/>
      <c r="E1493" s="31"/>
      <c r="F1493" s="32"/>
      <c r="G1493" s="32"/>
    </row>
    <row r="1494" spans="1:7" ht="12.75">
      <c r="A1494" s="34"/>
      <c r="B1494" s="31"/>
      <c r="C1494" s="31"/>
      <c r="D1494" s="31"/>
      <c r="E1494" s="31"/>
      <c r="F1494" s="32"/>
      <c r="G1494" s="32"/>
    </row>
    <row r="1495" spans="1:7" ht="12.75">
      <c r="A1495" s="34"/>
      <c r="B1495" s="31"/>
      <c r="C1495" s="31"/>
      <c r="D1495" s="31"/>
      <c r="E1495" s="31"/>
      <c r="F1495" s="32"/>
      <c r="G1495" s="32"/>
    </row>
    <row r="1496" spans="1:7" ht="12.75">
      <c r="A1496" s="34"/>
      <c r="B1496" s="31"/>
      <c r="C1496" s="31"/>
      <c r="D1496" s="31"/>
      <c r="E1496" s="31"/>
      <c r="F1496" s="32"/>
      <c r="G1496" s="32"/>
    </row>
    <row r="1497" spans="1:7" ht="12.75">
      <c r="A1497" s="34"/>
      <c r="B1497" s="31"/>
      <c r="C1497" s="31"/>
      <c r="D1497" s="31"/>
      <c r="E1497" s="31"/>
      <c r="F1497" s="32"/>
      <c r="G1497" s="32"/>
    </row>
    <row r="1498" spans="1:7" ht="12.75">
      <c r="A1498" s="34"/>
      <c r="B1498" s="31"/>
      <c r="C1498" s="31"/>
      <c r="D1498" s="31"/>
      <c r="E1498" s="31"/>
      <c r="F1498" s="32"/>
      <c r="G1498" s="32"/>
    </row>
    <row r="1499" spans="1:7" ht="12.75">
      <c r="A1499" s="23"/>
      <c r="B1499" s="31"/>
      <c r="C1499" s="31"/>
      <c r="D1499" s="31"/>
      <c r="E1499" s="31"/>
      <c r="F1499" s="32"/>
      <c r="G1499" s="32"/>
    </row>
    <row r="1500" spans="1:7" ht="12.75">
      <c r="A1500" s="34"/>
      <c r="B1500" s="31"/>
      <c r="C1500" s="31"/>
      <c r="D1500" s="31"/>
      <c r="E1500" s="31"/>
      <c r="F1500" s="32"/>
      <c r="G1500" s="32"/>
    </row>
    <row r="1501" spans="1:7" ht="12.75">
      <c r="A1501" s="73"/>
      <c r="B1501" s="31"/>
      <c r="C1501" s="31"/>
      <c r="D1501" s="31"/>
      <c r="E1501" s="31"/>
      <c r="F1501" s="32"/>
      <c r="G1501" s="32"/>
    </row>
    <row r="1502" spans="1:7" ht="12.75">
      <c r="A1502" s="34"/>
      <c r="B1502" s="31"/>
      <c r="C1502" s="31"/>
      <c r="D1502" s="31"/>
      <c r="E1502" s="31"/>
      <c r="F1502" s="32"/>
      <c r="G1502" s="32"/>
    </row>
    <row r="1503" spans="1:7" ht="12.75">
      <c r="A1503" s="73"/>
      <c r="B1503" s="31"/>
      <c r="C1503" s="31"/>
      <c r="D1503" s="31"/>
      <c r="E1503" s="31"/>
      <c r="F1503" s="32"/>
      <c r="G1503" s="32"/>
    </row>
    <row r="1504" spans="1:7" ht="12.75">
      <c r="A1504" s="73"/>
      <c r="B1504" s="31"/>
      <c r="C1504" s="31"/>
      <c r="D1504" s="31"/>
      <c r="E1504" s="31"/>
      <c r="F1504" s="32"/>
      <c r="G1504" s="32"/>
    </row>
    <row r="1505" spans="1:7" ht="12.75">
      <c r="A1505" s="23"/>
      <c r="B1505" s="31"/>
      <c r="C1505" s="31"/>
      <c r="D1505" s="31"/>
      <c r="E1505" s="31"/>
      <c r="F1505" s="32"/>
      <c r="G1505" s="32"/>
    </row>
    <row r="1506" spans="1:7" ht="12.75">
      <c r="A1506" s="73"/>
      <c r="B1506" s="31"/>
      <c r="C1506" s="31"/>
      <c r="D1506" s="31"/>
      <c r="E1506" s="31"/>
      <c r="F1506" s="32"/>
      <c r="G1506" s="32"/>
    </row>
    <row r="1507" spans="1:7" ht="12.75">
      <c r="A1507" s="73"/>
      <c r="B1507" s="31"/>
      <c r="C1507" s="31"/>
      <c r="D1507" s="31"/>
      <c r="E1507" s="31"/>
      <c r="F1507" s="32"/>
      <c r="G1507" s="32"/>
    </row>
    <row r="1508" spans="1:7" ht="12.75">
      <c r="A1508" s="34"/>
      <c r="B1508" s="31"/>
      <c r="C1508" s="31"/>
      <c r="D1508" s="31"/>
      <c r="E1508" s="31"/>
      <c r="F1508" s="32"/>
      <c r="G1508" s="32"/>
    </row>
    <row r="1509" spans="1:7" ht="12.75">
      <c r="A1509" s="73"/>
      <c r="B1509" s="31"/>
      <c r="C1509" s="31"/>
      <c r="D1509" s="31"/>
      <c r="E1509" s="31"/>
      <c r="F1509" s="32"/>
      <c r="G1509" s="32"/>
    </row>
    <row r="1510" spans="1:7" ht="12.75">
      <c r="A1510" s="73"/>
      <c r="B1510" s="31"/>
      <c r="C1510" s="31"/>
      <c r="D1510" s="31"/>
      <c r="E1510" s="31"/>
      <c r="F1510" s="32"/>
      <c r="G1510" s="32"/>
    </row>
    <row r="1511" spans="1:7" ht="12.75">
      <c r="A1511" s="73"/>
      <c r="B1511" s="31"/>
      <c r="C1511" s="31"/>
      <c r="D1511" s="31"/>
      <c r="E1511" s="31"/>
      <c r="F1511" s="32"/>
      <c r="G1511" s="32"/>
    </row>
    <row r="1512" spans="1:7" ht="12.75">
      <c r="A1512" s="34"/>
      <c r="B1512" s="31"/>
      <c r="C1512" s="31"/>
      <c r="D1512" s="31"/>
      <c r="E1512" s="31"/>
      <c r="F1512" s="32"/>
      <c r="G1512" s="32"/>
    </row>
    <row r="1513" spans="1:7" ht="12.75">
      <c r="A1513" s="73"/>
      <c r="B1513" s="31"/>
      <c r="C1513" s="31"/>
      <c r="D1513" s="31"/>
      <c r="E1513" s="31"/>
      <c r="F1513" s="32"/>
      <c r="G1513" s="32"/>
    </row>
    <row r="1514" spans="1:7" ht="12.75">
      <c r="A1514" s="34"/>
      <c r="B1514" s="31"/>
      <c r="C1514" s="31"/>
      <c r="D1514" s="31"/>
      <c r="E1514" s="31"/>
      <c r="F1514" s="32"/>
      <c r="G1514" s="32"/>
    </row>
    <row r="1515" spans="1:7" ht="12.75">
      <c r="A1515" s="73"/>
      <c r="B1515" s="31"/>
      <c r="C1515" s="31"/>
      <c r="D1515" s="31"/>
      <c r="E1515" s="31"/>
      <c r="F1515" s="32"/>
      <c r="G1515" s="32"/>
    </row>
    <row r="1516" spans="1:7" ht="12.75">
      <c r="A1516" s="73"/>
      <c r="B1516" s="31"/>
      <c r="C1516" s="31"/>
      <c r="D1516" s="31"/>
      <c r="E1516" s="31"/>
      <c r="F1516" s="32"/>
      <c r="G1516" s="32"/>
    </row>
    <row r="1517" spans="1:7" ht="12.75">
      <c r="A1517" s="73"/>
      <c r="B1517" s="31"/>
      <c r="C1517" s="31"/>
      <c r="D1517" s="31"/>
      <c r="E1517" s="31"/>
      <c r="F1517" s="32"/>
      <c r="G1517" s="32"/>
    </row>
    <row r="1518" spans="1:7" ht="12.75">
      <c r="A1518" s="73"/>
      <c r="B1518" s="31"/>
      <c r="C1518" s="31"/>
      <c r="D1518" s="31"/>
      <c r="E1518" s="31"/>
      <c r="F1518" s="32"/>
      <c r="G1518" s="32"/>
    </row>
    <row r="1519" spans="1:7" ht="12.75">
      <c r="A1519" s="34"/>
      <c r="B1519" s="31"/>
      <c r="C1519" s="31"/>
      <c r="D1519" s="31"/>
      <c r="E1519" s="31"/>
      <c r="F1519" s="32"/>
      <c r="G1519" s="32"/>
    </row>
    <row r="1520" spans="1:7" ht="12.75">
      <c r="A1520" s="73"/>
      <c r="B1520" s="31"/>
      <c r="C1520" s="31"/>
      <c r="D1520" s="31"/>
      <c r="E1520" s="31"/>
      <c r="F1520" s="32"/>
      <c r="G1520" s="32"/>
    </row>
    <row r="1521" spans="1:7" ht="12.75">
      <c r="A1521" s="23"/>
      <c r="B1521" s="31"/>
      <c r="C1521" s="31"/>
      <c r="D1521" s="31"/>
      <c r="E1521" s="31"/>
      <c r="F1521" s="32"/>
      <c r="G1521" s="32"/>
    </row>
    <row r="1534" ht="12.75">
      <c r="B1534" s="31"/>
    </row>
    <row r="1535" ht="12.75">
      <c r="B1535" s="31"/>
    </row>
    <row r="1536" ht="12.75">
      <c r="B1536" s="31"/>
    </row>
  </sheetData>
  <mergeCells count="9">
    <mergeCell ref="D11:D12"/>
    <mergeCell ref="E11:E12"/>
    <mergeCell ref="A8:G8"/>
    <mergeCell ref="A7:G7"/>
    <mergeCell ref="A9:G9"/>
    <mergeCell ref="F11:G11"/>
    <mergeCell ref="A11:A12"/>
    <mergeCell ref="B11:B12"/>
    <mergeCell ref="C11:C12"/>
  </mergeCells>
  <dataValidations count="3">
    <dataValidation type="list" allowBlank="1" showInputMessage="1" showErrorMessage="1" sqref="B13:B1413">
      <formula1>Код_КЦСР</formula1>
    </dataValidation>
    <dataValidation type="list" allowBlank="1" showInputMessage="1" showErrorMessage="1" sqref="E13:E1413">
      <formula1>Код_КВР</formula1>
    </dataValidation>
    <dataValidation type="list" allowBlank="1" showInputMessage="1" showErrorMessage="1" sqref="C13:C1413">
      <formula1>Код_Раздел</formula1>
    </dataValidation>
  </dataValidations>
  <printOptions/>
  <pageMargins left="1.3779527559055118" right="0.3937007874015748" top="0.7874015748031497" bottom="0.7874015748031497" header="0.31496062992125984" footer="0.31496062992125984"/>
  <pageSetup fitToHeight="0" fitToWidth="1" horizontalDpi="600" verticalDpi="600" orientation="portrait" paperSize="9" scale="56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7"/>
  <sheetViews>
    <sheetView showZeros="0" tabSelected="1" view="pageBreakPreview" zoomScale="70" zoomScaleSheetLayoutView="70" workbookViewId="0" topLeftCell="A467">
      <selection activeCell="B476" sqref="B476"/>
    </sheetView>
  </sheetViews>
  <sheetFormatPr defaultColWidth="9.00390625" defaultRowHeight="12.75"/>
  <cols>
    <col min="1" max="1" width="80.00390625" style="50" customWidth="1"/>
    <col min="2" max="2" width="10.25390625" style="50" customWidth="1"/>
    <col min="3" max="3" width="9.00390625" style="50" customWidth="1"/>
    <col min="4" max="4" width="9.625" style="50" customWidth="1"/>
    <col min="5" max="5" width="20.00390625" style="26" customWidth="1"/>
    <col min="6" max="6" width="10.25390625" style="50" customWidth="1"/>
    <col min="7" max="7" width="21.625" style="48" customWidth="1"/>
    <col min="8" max="8" width="22.375" style="48" customWidth="1"/>
    <col min="9" max="9" width="9.125" style="50" customWidth="1"/>
    <col min="10" max="10" width="11.625" style="50" bestFit="1" customWidth="1"/>
    <col min="11" max="16384" width="9.125" style="50" customWidth="1"/>
  </cols>
  <sheetData>
    <row r="1" spans="7:8" ht="16.5">
      <c r="G1" s="73" t="s">
        <v>169</v>
      </c>
      <c r="H1" s="85"/>
    </row>
    <row r="2" spans="7:8" ht="12.75">
      <c r="G2" s="80" t="s">
        <v>596</v>
      </c>
      <c r="H2" s="81"/>
    </row>
    <row r="3" spans="7:8" ht="12.75">
      <c r="G3" s="80" t="s">
        <v>586</v>
      </c>
      <c r="H3" s="81"/>
    </row>
    <row r="4" spans="7:8" ht="12.75">
      <c r="G4" s="80" t="s">
        <v>597</v>
      </c>
      <c r="H4" s="81"/>
    </row>
    <row r="5" spans="5:6" ht="12.75">
      <c r="E5" s="19"/>
      <c r="F5" s="19"/>
    </row>
    <row r="6" ht="12.75">
      <c r="F6" s="19"/>
    </row>
    <row r="7" spans="1:8" ht="18.75">
      <c r="A7" s="105" t="s">
        <v>506</v>
      </c>
      <c r="B7" s="105"/>
      <c r="C7" s="105"/>
      <c r="D7" s="105"/>
      <c r="E7" s="105"/>
      <c r="F7" s="105"/>
      <c r="G7" s="106"/>
      <c r="H7" s="106"/>
    </row>
    <row r="8" spans="1:8" ht="18.75">
      <c r="A8" s="107" t="s">
        <v>107</v>
      </c>
      <c r="B8" s="107"/>
      <c r="C8" s="107"/>
      <c r="D8" s="107"/>
      <c r="E8" s="107"/>
      <c r="F8" s="108"/>
      <c r="G8" s="109"/>
      <c r="H8" s="109"/>
    </row>
    <row r="9" spans="1:8" ht="18.75">
      <c r="A9" s="110" t="s">
        <v>165</v>
      </c>
      <c r="B9" s="109"/>
      <c r="C9" s="109"/>
      <c r="D9" s="109"/>
      <c r="E9" s="109"/>
      <c r="F9" s="109"/>
      <c r="G9" s="109"/>
      <c r="H9" s="109"/>
    </row>
    <row r="10" spans="1:6" ht="12.75">
      <c r="A10" s="72"/>
      <c r="B10" s="72"/>
      <c r="C10" s="19"/>
      <c r="D10" s="19"/>
      <c r="E10" s="19"/>
      <c r="F10" s="19"/>
    </row>
    <row r="11" spans="1:8" ht="12.75">
      <c r="A11" s="100" t="s">
        <v>540</v>
      </c>
      <c r="B11" s="99" t="s">
        <v>529</v>
      </c>
      <c r="C11" s="99" t="s">
        <v>541</v>
      </c>
      <c r="D11" s="99" t="s">
        <v>558</v>
      </c>
      <c r="E11" s="99" t="s">
        <v>559</v>
      </c>
      <c r="F11" s="99" t="s">
        <v>560</v>
      </c>
      <c r="G11" s="111" t="s">
        <v>599</v>
      </c>
      <c r="H11" s="111"/>
    </row>
    <row r="12" spans="1:8" s="74" customFormat="1" ht="12.75">
      <c r="A12" s="112"/>
      <c r="B12" s="112"/>
      <c r="C12" s="112"/>
      <c r="D12" s="112"/>
      <c r="E12" s="112"/>
      <c r="F12" s="112"/>
      <c r="G12" s="84" t="s">
        <v>600</v>
      </c>
      <c r="H12" s="84" t="s">
        <v>601</v>
      </c>
    </row>
    <row r="13" spans="1:8" s="74" customFormat="1" ht="12.75">
      <c r="A13" s="39" t="str">
        <f ca="1">IF(ISERROR(MATCH(B13,Код_ППП,0)),"",INDIRECT(ADDRESS(MATCH(B13,Код_ППП,0)+1,2,,,"ППП")))</f>
        <v>МЭРИЯ ГОРОДА</v>
      </c>
      <c r="B13" s="6">
        <v>801</v>
      </c>
      <c r="C13" s="8"/>
      <c r="D13" s="8"/>
      <c r="E13" s="6"/>
      <c r="F13" s="6"/>
      <c r="G13" s="15">
        <f>G14+G142+G194+G256+G280+G312</f>
        <v>462243.30000000005</v>
      </c>
      <c r="H13" s="15">
        <f>H14+H142+H194+H256+H280+H312</f>
        <v>463503.39999999997</v>
      </c>
    </row>
    <row r="14" spans="1:8" s="74" customFormat="1" ht="12.75">
      <c r="A14" s="39" t="str">
        <f ca="1">IF(ISERROR(MATCH(C14,Код_Раздел,0)),"",INDIRECT(ADDRESS(MATCH(C14,Код_Раздел,0)+1,2,,,"Раздел")))</f>
        <v>Общегосударственные  вопросы</v>
      </c>
      <c r="B14" s="6">
        <v>801</v>
      </c>
      <c r="C14" s="8" t="s">
        <v>544</v>
      </c>
      <c r="D14" s="8"/>
      <c r="E14" s="6"/>
      <c r="F14" s="6"/>
      <c r="G14" s="15">
        <f>G15+G22+G51+G56</f>
        <v>249214.9</v>
      </c>
      <c r="H14" s="15">
        <f>H15+H22+H51+H56</f>
        <v>246995.3</v>
      </c>
    </row>
    <row r="15" spans="1:8" s="74" customFormat="1" ht="33">
      <c r="A15" s="20" t="s">
        <v>564</v>
      </c>
      <c r="B15" s="6">
        <v>801</v>
      </c>
      <c r="C15" s="8" t="s">
        <v>544</v>
      </c>
      <c r="D15" s="8" t="s">
        <v>545</v>
      </c>
      <c r="E15" s="6"/>
      <c r="F15" s="6"/>
      <c r="G15" s="15">
        <f aca="true" t="shared" si="0" ref="G15:G20">G16</f>
        <v>2998</v>
      </c>
      <c r="H15" s="15">
        <f aca="true" t="shared" si="1" ref="H15:H20">H16</f>
        <v>2998</v>
      </c>
    </row>
    <row r="16" spans="1:8" s="74" customFormat="1" ht="33">
      <c r="A16" s="39" t="str">
        <f ca="1">IF(ISERROR(MATCH(E16,Код_КЦСР,0)),"",INDIRECT(ADDRESS(MATCH(E16,Код_КЦСР,0)+1,2,,,"КЦСР")))</f>
        <v>Непрограммные направления деятельности органов местного самоуправления</v>
      </c>
      <c r="B16" s="6">
        <v>801</v>
      </c>
      <c r="C16" s="8" t="s">
        <v>544</v>
      </c>
      <c r="D16" s="8" t="s">
        <v>545</v>
      </c>
      <c r="E16" s="6" t="s">
        <v>7</v>
      </c>
      <c r="F16" s="6"/>
      <c r="G16" s="15">
        <f t="shared" si="0"/>
        <v>2998</v>
      </c>
      <c r="H16" s="15">
        <f t="shared" si="1"/>
        <v>2998</v>
      </c>
    </row>
    <row r="17" spans="1:8" s="74" customFormat="1" ht="12.75">
      <c r="A17" s="39" t="str">
        <f ca="1">IF(ISERROR(MATCH(E17,Код_КЦСР,0)),"",INDIRECT(ADDRESS(MATCH(E17,Код_КЦСР,0)+1,2,,,"КЦСР")))</f>
        <v>Расходы, не включенные в муниципальные программы города Череповца</v>
      </c>
      <c r="B17" s="6">
        <v>801</v>
      </c>
      <c r="C17" s="8" t="s">
        <v>544</v>
      </c>
      <c r="D17" s="8" t="s">
        <v>545</v>
      </c>
      <c r="E17" s="6" t="s">
        <v>9</v>
      </c>
      <c r="F17" s="6"/>
      <c r="G17" s="15">
        <f t="shared" si="0"/>
        <v>2998</v>
      </c>
      <c r="H17" s="15">
        <f t="shared" si="1"/>
        <v>2998</v>
      </c>
    </row>
    <row r="18" spans="1:8" s="74" customFormat="1" ht="33">
      <c r="A18" s="39" t="str">
        <f ca="1">IF(ISERROR(MATCH(E18,Код_КЦСР,0)),"",INDIRECT(ADDRESS(MATCH(E18,Код_КЦСР,0)+1,2,,,"КЦСР")))</f>
        <v>Руководство и управление в сфере установленных функций органов местного самоуправления</v>
      </c>
      <c r="B18" s="6">
        <v>801</v>
      </c>
      <c r="C18" s="8" t="s">
        <v>544</v>
      </c>
      <c r="D18" s="8" t="s">
        <v>545</v>
      </c>
      <c r="E18" s="6" t="s">
        <v>11</v>
      </c>
      <c r="F18" s="6"/>
      <c r="G18" s="15">
        <f t="shared" si="0"/>
        <v>2998</v>
      </c>
      <c r="H18" s="15">
        <f t="shared" si="1"/>
        <v>2998</v>
      </c>
    </row>
    <row r="19" spans="1:8" s="74" customFormat="1" ht="12.75">
      <c r="A19" s="39" t="str">
        <f ca="1">IF(ISERROR(MATCH(E19,Код_КЦСР,0)),"",INDIRECT(ADDRESS(MATCH(E19,Код_КЦСР,0)+1,2,,,"КЦСР")))</f>
        <v>Глава муниципального образования</v>
      </c>
      <c r="B19" s="6">
        <v>801</v>
      </c>
      <c r="C19" s="8" t="s">
        <v>544</v>
      </c>
      <c r="D19" s="8" t="s">
        <v>545</v>
      </c>
      <c r="E19" s="6" t="s">
        <v>13</v>
      </c>
      <c r="F19" s="6"/>
      <c r="G19" s="15">
        <f t="shared" si="0"/>
        <v>2998</v>
      </c>
      <c r="H19" s="15">
        <f t="shared" si="1"/>
        <v>2998</v>
      </c>
    </row>
    <row r="20" spans="1:8" s="74" customFormat="1" ht="33">
      <c r="A20" s="39" t="str">
        <f ca="1">IF(ISERROR(MATCH(F20,Код_КВР,0)),"",INDIRECT(ADDRESS(MATCH(F20,Код_КВР,0)+1,2,,,"КВР")))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0" s="6">
        <v>801</v>
      </c>
      <c r="C20" s="8" t="s">
        <v>544</v>
      </c>
      <c r="D20" s="8" t="s">
        <v>545</v>
      </c>
      <c r="E20" s="6" t="s">
        <v>13</v>
      </c>
      <c r="F20" s="6">
        <v>100</v>
      </c>
      <c r="G20" s="15">
        <f t="shared" si="0"/>
        <v>2998</v>
      </c>
      <c r="H20" s="15">
        <f t="shared" si="1"/>
        <v>2998</v>
      </c>
    </row>
    <row r="21" spans="1:8" s="74" customFormat="1" ht="12.75">
      <c r="A21" s="39" t="str">
        <f ca="1">IF(ISERROR(MATCH(F21,Код_КВР,0)),"",INDIRECT(ADDRESS(MATCH(F21,Код_КВР,0)+1,2,,,"КВР")))</f>
        <v>Расходы на выплаты персоналу муниципальных органов</v>
      </c>
      <c r="B21" s="6">
        <v>801</v>
      </c>
      <c r="C21" s="8" t="s">
        <v>544</v>
      </c>
      <c r="D21" s="8" t="s">
        <v>545</v>
      </c>
      <c r="E21" s="6" t="s">
        <v>13</v>
      </c>
      <c r="F21" s="6">
        <v>120</v>
      </c>
      <c r="G21" s="15">
        <v>2998</v>
      </c>
      <c r="H21" s="15">
        <v>2998</v>
      </c>
    </row>
    <row r="22" spans="1:8" s="74" customFormat="1" ht="49.5">
      <c r="A22" s="11" t="s">
        <v>566</v>
      </c>
      <c r="B22" s="6">
        <v>801</v>
      </c>
      <c r="C22" s="8" t="s">
        <v>544</v>
      </c>
      <c r="D22" s="8" t="s">
        <v>547</v>
      </c>
      <c r="E22" s="6"/>
      <c r="F22" s="6"/>
      <c r="G22" s="15">
        <f>G23</f>
        <v>127806.3</v>
      </c>
      <c r="H22" s="15">
        <f>H23</f>
        <v>124657.5</v>
      </c>
    </row>
    <row r="23" spans="1:8" s="74" customFormat="1" ht="33">
      <c r="A23" s="39" t="str">
        <f ca="1">IF(ISERROR(MATCH(E23,Код_КЦСР,0)),"",INDIRECT(ADDRESS(MATCH(E23,Код_КЦСР,0)+1,2,,,"КЦСР")))</f>
        <v>Непрограммные направления деятельности органов местного самоуправления</v>
      </c>
      <c r="B23" s="6">
        <v>801</v>
      </c>
      <c r="C23" s="8" t="s">
        <v>544</v>
      </c>
      <c r="D23" s="8" t="s">
        <v>547</v>
      </c>
      <c r="E23" s="6" t="s">
        <v>7</v>
      </c>
      <c r="F23" s="6"/>
      <c r="G23" s="15">
        <f aca="true" t="shared" si="2" ref="G23:H25">G24</f>
        <v>127806.3</v>
      </c>
      <c r="H23" s="15">
        <f t="shared" si="2"/>
        <v>124657.5</v>
      </c>
    </row>
    <row r="24" spans="1:8" s="74" customFormat="1" ht="12.75">
      <c r="A24" s="39" t="str">
        <f ca="1">IF(ISERROR(MATCH(E24,Код_КЦСР,0)),"",INDIRECT(ADDRESS(MATCH(E24,Код_КЦСР,0)+1,2,,,"КЦСР")))</f>
        <v>Расходы, не включенные в муниципальные программы города Череповца</v>
      </c>
      <c r="B24" s="6">
        <v>801</v>
      </c>
      <c r="C24" s="8" t="s">
        <v>544</v>
      </c>
      <c r="D24" s="8" t="s">
        <v>547</v>
      </c>
      <c r="E24" s="6" t="s">
        <v>9</v>
      </c>
      <c r="F24" s="6"/>
      <c r="G24" s="15">
        <f>G25+G35+G41+G44+G48</f>
        <v>127806.3</v>
      </c>
      <c r="H24" s="15">
        <f>H25+H35+H41+H44+H48</f>
        <v>124657.5</v>
      </c>
    </row>
    <row r="25" spans="1:8" s="74" customFormat="1" ht="33">
      <c r="A25" s="39" t="str">
        <f ca="1">IF(ISERROR(MATCH(E25,Код_КЦСР,0)),"",INDIRECT(ADDRESS(MATCH(E25,Код_КЦСР,0)+1,2,,,"КЦСР")))</f>
        <v>Руководство и управление в сфере установленных функций органов местного самоуправления</v>
      </c>
      <c r="B25" s="6">
        <v>801</v>
      </c>
      <c r="C25" s="8" t="s">
        <v>544</v>
      </c>
      <c r="D25" s="8" t="s">
        <v>547</v>
      </c>
      <c r="E25" s="6" t="s">
        <v>11</v>
      </c>
      <c r="F25" s="6"/>
      <c r="G25" s="15">
        <f t="shared" si="2"/>
        <v>125944.3</v>
      </c>
      <c r="H25" s="15">
        <f t="shared" si="2"/>
        <v>122792.2</v>
      </c>
    </row>
    <row r="26" spans="1:8" s="74" customFormat="1" ht="12.75">
      <c r="A26" s="39" t="str">
        <f ca="1">IF(ISERROR(MATCH(E26,Код_КЦСР,0)),"",INDIRECT(ADDRESS(MATCH(E26,Код_КЦСР,0)+1,2,,,"КЦСР")))</f>
        <v>Центральный аппарат</v>
      </c>
      <c r="B26" s="6">
        <v>801</v>
      </c>
      <c r="C26" s="8" t="s">
        <v>544</v>
      </c>
      <c r="D26" s="8" t="s">
        <v>547</v>
      </c>
      <c r="E26" s="6" t="s">
        <v>14</v>
      </c>
      <c r="F26" s="6"/>
      <c r="G26" s="15">
        <f>G27+G29+G32</f>
        <v>125944.3</v>
      </c>
      <c r="H26" s="15">
        <f>H27+H29+H32</f>
        <v>122792.2</v>
      </c>
    </row>
    <row r="27" spans="1:8" s="74" customFormat="1" ht="33">
      <c r="A27" s="39" t="str">
        <f aca="true" t="shared" si="3" ref="A27:A33">IF(ISERROR(MATCH(F27,Код_КВР,0)),"",INDIRECT(ADDRESS(MATCH(F27,Код_КВР,0)+1,2,,,"КВР")))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7" s="6">
        <v>801</v>
      </c>
      <c r="C27" s="8" t="s">
        <v>544</v>
      </c>
      <c r="D27" s="8" t="s">
        <v>547</v>
      </c>
      <c r="E27" s="6" t="s">
        <v>14</v>
      </c>
      <c r="F27" s="6">
        <v>100</v>
      </c>
      <c r="G27" s="15">
        <f>G28</f>
        <v>121544.5</v>
      </c>
      <c r="H27" s="15">
        <f>H28</f>
        <v>118582.4</v>
      </c>
    </row>
    <row r="28" spans="1:8" s="74" customFormat="1" ht="12.75">
      <c r="A28" s="39" t="str">
        <f ca="1" t="shared" si="3"/>
        <v>Расходы на выплаты персоналу муниципальных органов</v>
      </c>
      <c r="B28" s="6">
        <v>801</v>
      </c>
      <c r="C28" s="8" t="s">
        <v>544</v>
      </c>
      <c r="D28" s="8" t="s">
        <v>547</v>
      </c>
      <c r="E28" s="6" t="s">
        <v>14</v>
      </c>
      <c r="F28" s="6">
        <v>120</v>
      </c>
      <c r="G28" s="15">
        <v>121544.5</v>
      </c>
      <c r="H28" s="15">
        <v>118582.4</v>
      </c>
    </row>
    <row r="29" spans="1:8" s="74" customFormat="1" ht="12.75">
      <c r="A29" s="39" t="str">
        <f ca="1" t="shared" si="3"/>
        <v>Закупка товаров, работ и услуг для муниципальных нужд</v>
      </c>
      <c r="B29" s="6">
        <v>801</v>
      </c>
      <c r="C29" s="8" t="s">
        <v>544</v>
      </c>
      <c r="D29" s="8" t="s">
        <v>547</v>
      </c>
      <c r="E29" s="6" t="s">
        <v>14</v>
      </c>
      <c r="F29" s="6">
        <v>200</v>
      </c>
      <c r="G29" s="15">
        <f>G30</f>
        <v>4397.8</v>
      </c>
      <c r="H29" s="15">
        <f>H30</f>
        <v>4207.8</v>
      </c>
    </row>
    <row r="30" spans="1:8" s="74" customFormat="1" ht="33">
      <c r="A30" s="39" t="str">
        <f ca="1" t="shared" si="3"/>
        <v>Иные закупки товаров, работ и услуг для обеспечения муниципальных нужд</v>
      </c>
      <c r="B30" s="6">
        <v>801</v>
      </c>
      <c r="C30" s="8" t="s">
        <v>544</v>
      </c>
      <c r="D30" s="8" t="s">
        <v>547</v>
      </c>
      <c r="E30" s="6" t="s">
        <v>14</v>
      </c>
      <c r="F30" s="6">
        <v>240</v>
      </c>
      <c r="G30" s="15">
        <f>G31</f>
        <v>4397.8</v>
      </c>
      <c r="H30" s="15">
        <f>H31</f>
        <v>4207.8</v>
      </c>
    </row>
    <row r="31" spans="1:8" s="74" customFormat="1" ht="33">
      <c r="A31" s="39" t="str">
        <f ca="1" t="shared" si="3"/>
        <v xml:space="preserve">Прочая закупка товаров, работ и услуг для обеспечения муниципальных нужд         </v>
      </c>
      <c r="B31" s="6">
        <v>801</v>
      </c>
      <c r="C31" s="8" t="s">
        <v>544</v>
      </c>
      <c r="D31" s="8" t="s">
        <v>547</v>
      </c>
      <c r="E31" s="6" t="s">
        <v>14</v>
      </c>
      <c r="F31" s="6">
        <v>244</v>
      </c>
      <c r="G31" s="15">
        <v>4397.8</v>
      </c>
      <c r="H31" s="15">
        <v>4207.8</v>
      </c>
    </row>
    <row r="32" spans="1:8" s="74" customFormat="1" ht="12.75">
      <c r="A32" s="39" t="str">
        <f ca="1" t="shared" si="3"/>
        <v>Иные бюджетные ассигнования</v>
      </c>
      <c r="B32" s="6">
        <v>801</v>
      </c>
      <c r="C32" s="8" t="s">
        <v>544</v>
      </c>
      <c r="D32" s="8" t="s">
        <v>547</v>
      </c>
      <c r="E32" s="6" t="s">
        <v>14</v>
      </c>
      <c r="F32" s="6">
        <v>800</v>
      </c>
      <c r="G32" s="15">
        <f>G33</f>
        <v>2</v>
      </c>
      <c r="H32" s="15">
        <f>H33</f>
        <v>2</v>
      </c>
    </row>
    <row r="33" spans="1:8" s="74" customFormat="1" ht="12.75">
      <c r="A33" s="39" t="str">
        <f ca="1" t="shared" si="3"/>
        <v>Уплата налогов, сборов и иных платежей</v>
      </c>
      <c r="B33" s="6">
        <v>801</v>
      </c>
      <c r="C33" s="8" t="s">
        <v>544</v>
      </c>
      <c r="D33" s="8" t="s">
        <v>547</v>
      </c>
      <c r="E33" s="6" t="s">
        <v>14</v>
      </c>
      <c r="F33" s="6">
        <v>850</v>
      </c>
      <c r="G33" s="15">
        <f>G34</f>
        <v>2</v>
      </c>
      <c r="H33" s="15">
        <f>H34</f>
        <v>2</v>
      </c>
    </row>
    <row r="34" spans="1:8" s="74" customFormat="1" ht="12.75">
      <c r="A34" s="39" t="str">
        <f ca="1">IF(ISERROR(MATCH(F34,Код_КВР,0)),"",INDIRECT(ADDRESS(MATCH(F34,Код_КВР,0)+1,2,,,"КВР")))</f>
        <v>Уплата прочих налогов, сборов и иных платежей</v>
      </c>
      <c r="B34" s="6">
        <v>801</v>
      </c>
      <c r="C34" s="8" t="s">
        <v>544</v>
      </c>
      <c r="D34" s="8" t="s">
        <v>547</v>
      </c>
      <c r="E34" s="6" t="s">
        <v>14</v>
      </c>
      <c r="F34" s="6">
        <v>852</v>
      </c>
      <c r="G34" s="15">
        <v>2</v>
      </c>
      <c r="H34" s="15">
        <v>2</v>
      </c>
    </row>
    <row r="35" spans="1:8" s="74" customFormat="1" ht="99">
      <c r="A35" s="39" t="str">
        <f ca="1">IF(ISERROR(MATCH(E35,Код_КЦСР,0)),"",INDIRECT(ADDRESS(MATCH(E35,Код_КЦСР,0)+1,2,,,"КЦСР")))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35" s="6">
        <v>801</v>
      </c>
      <c r="C35" s="8" t="s">
        <v>544</v>
      </c>
      <c r="D35" s="8" t="s">
        <v>547</v>
      </c>
      <c r="E35" s="6" t="s">
        <v>84</v>
      </c>
      <c r="F35" s="6"/>
      <c r="G35" s="15">
        <f>G36+G38</f>
        <v>1026.6</v>
      </c>
      <c r="H35" s="15">
        <f>H36+H38</f>
        <v>1026.6</v>
      </c>
    </row>
    <row r="36" spans="1:8" s="74" customFormat="1" ht="33">
      <c r="A36" s="39" t="str">
        <f ca="1">IF(ISERROR(MATCH(F36,Код_КВР,0)),"",INDIRECT(ADDRESS(MATCH(F36,Код_КВР,0)+1,2,,,"КВР")))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" s="6">
        <v>801</v>
      </c>
      <c r="C36" s="8" t="s">
        <v>544</v>
      </c>
      <c r="D36" s="8" t="s">
        <v>547</v>
      </c>
      <c r="E36" s="6" t="s">
        <v>84</v>
      </c>
      <c r="F36" s="6">
        <v>100</v>
      </c>
      <c r="G36" s="15">
        <f>G37</f>
        <v>1016.6</v>
      </c>
      <c r="H36" s="15">
        <f>H37</f>
        <v>1016.6</v>
      </c>
    </row>
    <row r="37" spans="1:8" s="74" customFormat="1" ht="12.75">
      <c r="A37" s="39" t="str">
        <f ca="1">IF(ISERROR(MATCH(F37,Код_КВР,0)),"",INDIRECT(ADDRESS(MATCH(F37,Код_КВР,0)+1,2,,,"КВР")))</f>
        <v>Расходы на выплаты персоналу муниципальных органов</v>
      </c>
      <c r="B37" s="6">
        <v>801</v>
      </c>
      <c r="C37" s="8" t="s">
        <v>544</v>
      </c>
      <c r="D37" s="8" t="s">
        <v>547</v>
      </c>
      <c r="E37" s="6" t="s">
        <v>84</v>
      </c>
      <c r="F37" s="6">
        <v>120</v>
      </c>
      <c r="G37" s="15">
        <v>1016.6</v>
      </c>
      <c r="H37" s="15">
        <v>1016.6</v>
      </c>
    </row>
    <row r="38" spans="1:8" s="74" customFormat="1" ht="12.75">
      <c r="A38" s="39" t="str">
        <f ca="1">IF(ISERROR(MATCH(F38,Код_КВР,0)),"",INDIRECT(ADDRESS(MATCH(F38,Код_КВР,0)+1,2,,,"КВР")))</f>
        <v>Закупка товаров, работ и услуг для муниципальных нужд</v>
      </c>
      <c r="B38" s="6">
        <v>801</v>
      </c>
      <c r="C38" s="8" t="s">
        <v>544</v>
      </c>
      <c r="D38" s="8" t="s">
        <v>547</v>
      </c>
      <c r="E38" s="6" t="s">
        <v>84</v>
      </c>
      <c r="F38" s="6">
        <v>200</v>
      </c>
      <c r="G38" s="15">
        <f>G39</f>
        <v>10</v>
      </c>
      <c r="H38" s="15">
        <f>H39</f>
        <v>10</v>
      </c>
    </row>
    <row r="39" spans="1:8" s="74" customFormat="1" ht="33">
      <c r="A39" s="39" t="str">
        <f ca="1">IF(ISERROR(MATCH(F39,Код_КВР,0)),"",INDIRECT(ADDRESS(MATCH(F39,Код_КВР,0)+1,2,,,"КВР")))</f>
        <v>Иные закупки товаров, работ и услуг для обеспечения муниципальных нужд</v>
      </c>
      <c r="B39" s="6">
        <v>801</v>
      </c>
      <c r="C39" s="8" t="s">
        <v>544</v>
      </c>
      <c r="D39" s="8" t="s">
        <v>547</v>
      </c>
      <c r="E39" s="6" t="s">
        <v>84</v>
      </c>
      <c r="F39" s="6">
        <v>240</v>
      </c>
      <c r="G39" s="15">
        <f>G40</f>
        <v>10</v>
      </c>
      <c r="H39" s="15">
        <f>H40</f>
        <v>10</v>
      </c>
    </row>
    <row r="40" spans="1:8" s="74" customFormat="1" ht="33">
      <c r="A40" s="39" t="str">
        <f ca="1">IF(ISERROR(MATCH(F40,Код_КВР,0)),"",INDIRECT(ADDRESS(MATCH(F40,Код_КВР,0)+1,2,,,"КВР")))</f>
        <v xml:space="preserve">Прочая закупка товаров, работ и услуг для обеспечения муниципальных нужд         </v>
      </c>
      <c r="B40" s="6">
        <v>801</v>
      </c>
      <c r="C40" s="8" t="s">
        <v>544</v>
      </c>
      <c r="D40" s="8" t="s">
        <v>547</v>
      </c>
      <c r="E40" s="6" t="s">
        <v>84</v>
      </c>
      <c r="F40" s="6">
        <v>244</v>
      </c>
      <c r="G40" s="15">
        <v>10</v>
      </c>
      <c r="H40" s="15">
        <v>10</v>
      </c>
    </row>
    <row r="41" spans="1:8" s="74" customFormat="1" ht="99">
      <c r="A41" s="39" t="str">
        <f ca="1">IF(ISERROR(MATCH(E41,Код_КЦСР,0)),"",INDIRECT(ADDRESS(MATCH(E41,Код_КЦСР,0)+1,2,,,"КЦСР")))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1" s="6">
        <v>801</v>
      </c>
      <c r="C41" s="8" t="s">
        <v>544</v>
      </c>
      <c r="D41" s="8" t="s">
        <v>547</v>
      </c>
      <c r="E41" s="6" t="s">
        <v>85</v>
      </c>
      <c r="F41" s="6"/>
      <c r="G41" s="15">
        <f>G42</f>
        <v>495</v>
      </c>
      <c r="H41" s="15">
        <f>H42</f>
        <v>495</v>
      </c>
    </row>
    <row r="42" spans="1:8" s="74" customFormat="1" ht="33">
      <c r="A42" s="39" t="str">
        <f ca="1">IF(ISERROR(MATCH(F42,Код_КВР,0)),"",INDIRECT(ADDRESS(MATCH(F42,Код_КВР,0)+1,2,,,"КВР")))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2" s="6">
        <v>801</v>
      </c>
      <c r="C42" s="8" t="s">
        <v>544</v>
      </c>
      <c r="D42" s="8" t="s">
        <v>547</v>
      </c>
      <c r="E42" s="6" t="s">
        <v>85</v>
      </c>
      <c r="F42" s="6">
        <v>100</v>
      </c>
      <c r="G42" s="15">
        <f>G43</f>
        <v>495</v>
      </c>
      <c r="H42" s="15">
        <f>H43</f>
        <v>495</v>
      </c>
    </row>
    <row r="43" spans="1:8" s="74" customFormat="1" ht="12.75">
      <c r="A43" s="39" t="str">
        <f ca="1">IF(ISERROR(MATCH(F43,Код_КВР,0)),"",INDIRECT(ADDRESS(MATCH(F43,Код_КВР,0)+1,2,,,"КВР")))</f>
        <v>Расходы на выплаты персоналу муниципальных органов</v>
      </c>
      <c r="B43" s="6">
        <v>801</v>
      </c>
      <c r="C43" s="8" t="s">
        <v>544</v>
      </c>
      <c r="D43" s="8" t="s">
        <v>547</v>
      </c>
      <c r="E43" s="6" t="s">
        <v>85</v>
      </c>
      <c r="F43" s="6">
        <v>120</v>
      </c>
      <c r="G43" s="15">
        <v>495</v>
      </c>
      <c r="H43" s="15">
        <v>495</v>
      </c>
    </row>
    <row r="44" spans="1:8" s="74" customFormat="1" ht="148.5">
      <c r="A44" s="39" t="str">
        <f ca="1">IF(ISERROR(MATCH(E44,Код_КЦСР,0)),"",INDIRECT(ADDRESS(MATCH(E44,Код_КЦСР,0)+1,2,,,"КЦСР")))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4" s="6">
        <v>801</v>
      </c>
      <c r="C44" s="8" t="s">
        <v>544</v>
      </c>
      <c r="D44" s="8" t="s">
        <v>547</v>
      </c>
      <c r="E44" s="6" t="s">
        <v>86</v>
      </c>
      <c r="F44" s="6"/>
      <c r="G44" s="15">
        <f aca="true" t="shared" si="4" ref="G44:H46">G45</f>
        <v>0.7</v>
      </c>
      <c r="H44" s="15">
        <f t="shared" si="4"/>
        <v>0.7</v>
      </c>
    </row>
    <row r="45" spans="1:8" s="74" customFormat="1" ht="12.75">
      <c r="A45" s="39" t="str">
        <f ca="1">IF(ISERROR(MATCH(F45,Код_КВР,0)),"",INDIRECT(ADDRESS(MATCH(F45,Код_КВР,0)+1,2,,,"КВР")))</f>
        <v>Закупка товаров, работ и услуг для муниципальных нужд</v>
      </c>
      <c r="B45" s="6">
        <v>801</v>
      </c>
      <c r="C45" s="8" t="s">
        <v>544</v>
      </c>
      <c r="D45" s="8" t="s">
        <v>547</v>
      </c>
      <c r="E45" s="6" t="s">
        <v>86</v>
      </c>
      <c r="F45" s="6">
        <v>200</v>
      </c>
      <c r="G45" s="15">
        <f t="shared" si="4"/>
        <v>0.7</v>
      </c>
      <c r="H45" s="15">
        <f t="shared" si="4"/>
        <v>0.7</v>
      </c>
    </row>
    <row r="46" spans="1:8" s="74" customFormat="1" ht="33">
      <c r="A46" s="39" t="str">
        <f ca="1">IF(ISERROR(MATCH(F46,Код_КВР,0)),"",INDIRECT(ADDRESS(MATCH(F46,Код_КВР,0)+1,2,,,"КВР")))</f>
        <v>Иные закупки товаров, работ и услуг для обеспечения муниципальных нужд</v>
      </c>
      <c r="B46" s="6">
        <v>801</v>
      </c>
      <c r="C46" s="8" t="s">
        <v>544</v>
      </c>
      <c r="D46" s="8" t="s">
        <v>547</v>
      </c>
      <c r="E46" s="6" t="s">
        <v>86</v>
      </c>
      <c r="F46" s="6">
        <v>240</v>
      </c>
      <c r="G46" s="15">
        <f t="shared" si="4"/>
        <v>0.7</v>
      </c>
      <c r="H46" s="15">
        <f t="shared" si="4"/>
        <v>0.7</v>
      </c>
    </row>
    <row r="47" spans="1:8" s="74" customFormat="1" ht="33">
      <c r="A47" s="39" t="str">
        <f ca="1">IF(ISERROR(MATCH(F47,Код_КВР,0)),"",INDIRECT(ADDRESS(MATCH(F47,Код_КВР,0)+1,2,,,"КВР")))</f>
        <v xml:space="preserve">Прочая закупка товаров, работ и услуг для обеспечения муниципальных нужд         </v>
      </c>
      <c r="B47" s="6">
        <v>801</v>
      </c>
      <c r="C47" s="8" t="s">
        <v>544</v>
      </c>
      <c r="D47" s="8" t="s">
        <v>547</v>
      </c>
      <c r="E47" s="6" t="s">
        <v>86</v>
      </c>
      <c r="F47" s="6">
        <v>244</v>
      </c>
      <c r="G47" s="15">
        <v>0.7</v>
      </c>
      <c r="H47" s="15">
        <v>0.7</v>
      </c>
    </row>
    <row r="48" spans="1:8" s="74" customFormat="1" ht="99">
      <c r="A48" s="39" t="str">
        <f ca="1">IF(ISERROR(MATCH(E48,Код_КЦСР,0)),"",INDIRECT(ADDRESS(MATCH(E48,Код_КЦСР,0)+1,2,,,"КЦСР")))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48" s="6">
        <v>801</v>
      </c>
      <c r="C48" s="8" t="s">
        <v>544</v>
      </c>
      <c r="D48" s="8" t="s">
        <v>547</v>
      </c>
      <c r="E48" s="6" t="s">
        <v>88</v>
      </c>
      <c r="F48" s="6"/>
      <c r="G48" s="15">
        <f>G49</f>
        <v>339.7</v>
      </c>
      <c r="H48" s="15">
        <f>H49</f>
        <v>343</v>
      </c>
    </row>
    <row r="49" spans="1:8" s="74" customFormat="1" ht="33">
      <c r="A49" s="39" t="str">
        <f ca="1">IF(ISERROR(MATCH(F49,Код_КВР,0)),"",INDIRECT(ADDRESS(MATCH(F49,Код_КВР,0)+1,2,,,"КВР")))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9" s="6">
        <v>801</v>
      </c>
      <c r="C49" s="8" t="s">
        <v>544</v>
      </c>
      <c r="D49" s="8" t="s">
        <v>547</v>
      </c>
      <c r="E49" s="6" t="s">
        <v>88</v>
      </c>
      <c r="F49" s="6">
        <v>100</v>
      </c>
      <c r="G49" s="15">
        <f>G50</f>
        <v>339.7</v>
      </c>
      <c r="H49" s="15">
        <f>H50</f>
        <v>343</v>
      </c>
    </row>
    <row r="50" spans="1:8" s="74" customFormat="1" ht="12.75">
      <c r="A50" s="39" t="str">
        <f ca="1">IF(ISERROR(MATCH(F50,Код_КВР,0)),"",INDIRECT(ADDRESS(MATCH(F50,Код_КВР,0)+1,2,,,"КВР")))</f>
        <v>Расходы на выплаты персоналу муниципальных органов</v>
      </c>
      <c r="B50" s="6">
        <v>801</v>
      </c>
      <c r="C50" s="8" t="s">
        <v>544</v>
      </c>
      <c r="D50" s="8" t="s">
        <v>547</v>
      </c>
      <c r="E50" s="6" t="s">
        <v>88</v>
      </c>
      <c r="F50" s="6">
        <v>120</v>
      </c>
      <c r="G50" s="15">
        <v>339.7</v>
      </c>
      <c r="H50" s="15">
        <v>343</v>
      </c>
    </row>
    <row r="51" spans="1:8" s="74" customFormat="1" ht="12.75">
      <c r="A51" s="11" t="s">
        <v>83</v>
      </c>
      <c r="B51" s="6">
        <v>801</v>
      </c>
      <c r="C51" s="8" t="s">
        <v>544</v>
      </c>
      <c r="D51" s="8" t="s">
        <v>552</v>
      </c>
      <c r="E51" s="6"/>
      <c r="F51" s="6"/>
      <c r="G51" s="15">
        <f aca="true" t="shared" si="5" ref="G51:H54">G52</f>
        <v>0</v>
      </c>
      <c r="H51" s="15">
        <f t="shared" si="5"/>
        <v>217</v>
      </c>
    </row>
    <row r="52" spans="1:8" s="74" customFormat="1" ht="66">
      <c r="A52" s="39" t="str">
        <f ca="1">IF(ISERROR(MATCH(E52,Код_КЦСР,0)),"",INDIRECT(ADDRESS(MATCH(E52,Код_КЦСР,0)+1,2,,,"КЦСР")))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52" s="6">
        <v>801</v>
      </c>
      <c r="C52" s="8" t="s">
        <v>544</v>
      </c>
      <c r="D52" s="8" t="s">
        <v>552</v>
      </c>
      <c r="E52" s="6" t="s">
        <v>91</v>
      </c>
      <c r="F52" s="6"/>
      <c r="G52" s="15">
        <f t="shared" si="5"/>
        <v>0</v>
      </c>
      <c r="H52" s="15">
        <f t="shared" si="5"/>
        <v>217</v>
      </c>
    </row>
    <row r="53" spans="1:8" s="74" customFormat="1" ht="12.75">
      <c r="A53" s="39" t="str">
        <f ca="1">IF(ISERROR(MATCH(F53,Код_КВР,0)),"",INDIRECT(ADDRESS(MATCH(F53,Код_КВР,0)+1,2,,,"КВР")))</f>
        <v>Закупка товаров, работ и услуг для муниципальных нужд</v>
      </c>
      <c r="B53" s="6">
        <v>801</v>
      </c>
      <c r="C53" s="8" t="s">
        <v>544</v>
      </c>
      <c r="D53" s="8" t="s">
        <v>552</v>
      </c>
      <c r="E53" s="6" t="s">
        <v>91</v>
      </c>
      <c r="F53" s="6">
        <v>200</v>
      </c>
      <c r="G53" s="15">
        <f t="shared" si="5"/>
        <v>0</v>
      </c>
      <c r="H53" s="15">
        <f t="shared" si="5"/>
        <v>217</v>
      </c>
    </row>
    <row r="54" spans="1:8" s="74" customFormat="1" ht="33">
      <c r="A54" s="39" t="str">
        <f ca="1">IF(ISERROR(MATCH(F54,Код_КВР,0)),"",INDIRECT(ADDRESS(MATCH(F54,Код_КВР,0)+1,2,,,"КВР")))</f>
        <v>Иные закупки товаров, работ и услуг для обеспечения муниципальных нужд</v>
      </c>
      <c r="B54" s="6">
        <v>801</v>
      </c>
      <c r="C54" s="8" t="s">
        <v>544</v>
      </c>
      <c r="D54" s="8" t="s">
        <v>552</v>
      </c>
      <c r="E54" s="6" t="s">
        <v>91</v>
      </c>
      <c r="F54" s="6">
        <v>240</v>
      </c>
      <c r="G54" s="15">
        <f t="shared" si="5"/>
        <v>0</v>
      </c>
      <c r="H54" s="15">
        <f t="shared" si="5"/>
        <v>217</v>
      </c>
    </row>
    <row r="55" spans="1:8" s="74" customFormat="1" ht="33">
      <c r="A55" s="39" t="str">
        <f ca="1">IF(ISERROR(MATCH(F55,Код_КВР,0)),"",INDIRECT(ADDRESS(MATCH(F55,Код_КВР,0)+1,2,,,"КВР")))</f>
        <v xml:space="preserve">Прочая закупка товаров, работ и услуг для обеспечения муниципальных нужд         </v>
      </c>
      <c r="B55" s="6">
        <v>801</v>
      </c>
      <c r="C55" s="8" t="s">
        <v>544</v>
      </c>
      <c r="D55" s="8" t="s">
        <v>552</v>
      </c>
      <c r="E55" s="6" t="s">
        <v>91</v>
      </c>
      <c r="F55" s="6">
        <v>244</v>
      </c>
      <c r="G55" s="15"/>
      <c r="H55" s="15">
        <v>217</v>
      </c>
    </row>
    <row r="56" spans="1:8" s="74" customFormat="1" ht="12.75">
      <c r="A56" s="10" t="s">
        <v>568</v>
      </c>
      <c r="B56" s="6">
        <v>801</v>
      </c>
      <c r="C56" s="8" t="s">
        <v>544</v>
      </c>
      <c r="D56" s="8" t="s">
        <v>522</v>
      </c>
      <c r="E56" s="6"/>
      <c r="F56" s="6"/>
      <c r="G56" s="15">
        <f>G57+G73+G78+G89+G112+G129+G135</f>
        <v>118410.59999999999</v>
      </c>
      <c r="H56" s="15">
        <f>H57+H73+H78+H89+H112+H129+H135</f>
        <v>119122.8</v>
      </c>
    </row>
    <row r="57" spans="1:8" s="74" customFormat="1" ht="12.75">
      <c r="A57" s="39" t="str">
        <f ca="1">IF(ISERROR(MATCH(E57,Код_КЦСР,0)),"",INDIRECT(ADDRESS(MATCH(E57,Код_КЦСР,0)+1,2,,,"КЦСР")))</f>
        <v>Муниципальная программа «Развитие архивного дела» на 2013-2018 годы</v>
      </c>
      <c r="B57" s="6">
        <v>801</v>
      </c>
      <c r="C57" s="8" t="s">
        <v>544</v>
      </c>
      <c r="D57" s="8" t="s">
        <v>522</v>
      </c>
      <c r="E57" s="6" t="s">
        <v>266</v>
      </c>
      <c r="F57" s="6"/>
      <c r="G57" s="15">
        <f>G58+G67</f>
        <v>13998.8</v>
      </c>
      <c r="H57" s="15">
        <f>H58+H67</f>
        <v>14175.6</v>
      </c>
    </row>
    <row r="58" spans="1:8" s="74" customFormat="1" ht="49.5">
      <c r="A58" s="39" t="str">
        <f ca="1">IF(ISERROR(MATCH(E58,Код_КЦСР,0)),"",INDIRECT(ADDRESS(MATCH(E58,Код_КЦСР,0)+1,2,,,"КЦСР")))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58" s="6">
        <v>801</v>
      </c>
      <c r="C58" s="8" t="s">
        <v>544</v>
      </c>
      <c r="D58" s="8" t="s">
        <v>522</v>
      </c>
      <c r="E58" s="6" t="s">
        <v>268</v>
      </c>
      <c r="F58" s="6"/>
      <c r="G58" s="15">
        <f>G59+G61+G64</f>
        <v>12926.8</v>
      </c>
      <c r="H58" s="15">
        <f>H59+H61+H64</f>
        <v>13103.6</v>
      </c>
    </row>
    <row r="59" spans="1:8" s="74" customFormat="1" ht="33">
      <c r="A59" s="39" t="str">
        <f aca="true" t="shared" si="6" ref="A59:A65">IF(ISERROR(MATCH(F59,Код_КВР,0)),"",INDIRECT(ADDRESS(MATCH(F59,Код_КВР,0)+1,2,,,"КВР")))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9" s="6">
        <v>801</v>
      </c>
      <c r="C59" s="8" t="s">
        <v>544</v>
      </c>
      <c r="D59" s="8" t="s">
        <v>522</v>
      </c>
      <c r="E59" s="6" t="s">
        <v>268</v>
      </c>
      <c r="F59" s="6">
        <v>100</v>
      </c>
      <c r="G59" s="15">
        <f>G60</f>
        <v>6387</v>
      </c>
      <c r="H59" s="15">
        <f>H60</f>
        <v>6387</v>
      </c>
    </row>
    <row r="60" spans="1:8" s="74" customFormat="1" ht="12.75">
      <c r="A60" s="39" t="str">
        <f ca="1" t="shared" si="6"/>
        <v>Расходы на выплаты персоналу казенных учреждений</v>
      </c>
      <c r="B60" s="6">
        <v>801</v>
      </c>
      <c r="C60" s="8" t="s">
        <v>544</v>
      </c>
      <c r="D60" s="8" t="s">
        <v>522</v>
      </c>
      <c r="E60" s="6" t="s">
        <v>268</v>
      </c>
      <c r="F60" s="6">
        <v>110</v>
      </c>
      <c r="G60" s="15">
        <v>6387</v>
      </c>
      <c r="H60" s="15">
        <v>6387</v>
      </c>
    </row>
    <row r="61" spans="1:8" s="74" customFormat="1" ht="12.75">
      <c r="A61" s="39" t="str">
        <f ca="1" t="shared" si="6"/>
        <v>Закупка товаров, работ и услуг для муниципальных нужд</v>
      </c>
      <c r="B61" s="6">
        <v>801</v>
      </c>
      <c r="C61" s="8" t="s">
        <v>544</v>
      </c>
      <c r="D61" s="8" t="s">
        <v>522</v>
      </c>
      <c r="E61" s="6" t="s">
        <v>268</v>
      </c>
      <c r="F61" s="6">
        <v>200</v>
      </c>
      <c r="G61" s="15">
        <f>G62</f>
        <v>4262.8</v>
      </c>
      <c r="H61" s="15">
        <f>H62</f>
        <v>4465.7</v>
      </c>
    </row>
    <row r="62" spans="1:8" s="74" customFormat="1" ht="33">
      <c r="A62" s="39" t="str">
        <f ca="1" t="shared" si="6"/>
        <v>Иные закупки товаров, работ и услуг для обеспечения муниципальных нужд</v>
      </c>
      <c r="B62" s="6">
        <v>801</v>
      </c>
      <c r="C62" s="8" t="s">
        <v>544</v>
      </c>
      <c r="D62" s="8" t="s">
        <v>522</v>
      </c>
      <c r="E62" s="6" t="s">
        <v>268</v>
      </c>
      <c r="F62" s="6">
        <v>240</v>
      </c>
      <c r="G62" s="15">
        <f>G63</f>
        <v>4262.8</v>
      </c>
      <c r="H62" s="15">
        <f>H63</f>
        <v>4465.7</v>
      </c>
    </row>
    <row r="63" spans="1:8" s="74" customFormat="1" ht="33">
      <c r="A63" s="39" t="str">
        <f ca="1" t="shared" si="6"/>
        <v xml:space="preserve">Прочая закупка товаров, работ и услуг для обеспечения муниципальных нужд         </v>
      </c>
      <c r="B63" s="6">
        <v>801</v>
      </c>
      <c r="C63" s="8" t="s">
        <v>544</v>
      </c>
      <c r="D63" s="8" t="s">
        <v>522</v>
      </c>
      <c r="E63" s="6" t="s">
        <v>268</v>
      </c>
      <c r="F63" s="6">
        <v>244</v>
      </c>
      <c r="G63" s="15">
        <v>4262.8</v>
      </c>
      <c r="H63" s="15">
        <v>4465.7</v>
      </c>
    </row>
    <row r="64" spans="1:8" s="74" customFormat="1" ht="12.75">
      <c r="A64" s="39" t="str">
        <f ca="1" t="shared" si="6"/>
        <v>Иные бюджетные ассигнования</v>
      </c>
      <c r="B64" s="6">
        <v>801</v>
      </c>
      <c r="C64" s="8" t="s">
        <v>544</v>
      </c>
      <c r="D64" s="8" t="s">
        <v>522</v>
      </c>
      <c r="E64" s="6" t="s">
        <v>268</v>
      </c>
      <c r="F64" s="6">
        <v>800</v>
      </c>
      <c r="G64" s="15">
        <f>G65</f>
        <v>2277</v>
      </c>
      <c r="H64" s="15">
        <f>H65</f>
        <v>2250.9</v>
      </c>
    </row>
    <row r="65" spans="1:8" s="74" customFormat="1" ht="12.75">
      <c r="A65" s="39" t="str">
        <f ca="1" t="shared" si="6"/>
        <v>Уплата налогов, сборов и иных платежей</v>
      </c>
      <c r="B65" s="6">
        <v>801</v>
      </c>
      <c r="C65" s="8" t="s">
        <v>544</v>
      </c>
      <c r="D65" s="8" t="s">
        <v>522</v>
      </c>
      <c r="E65" s="6" t="s">
        <v>268</v>
      </c>
      <c r="F65" s="6">
        <v>850</v>
      </c>
      <c r="G65" s="15">
        <f>G66</f>
        <v>2277</v>
      </c>
      <c r="H65" s="15">
        <f>H66</f>
        <v>2250.9</v>
      </c>
    </row>
    <row r="66" spans="1:8" s="74" customFormat="1" ht="12.75">
      <c r="A66" s="39" t="str">
        <f ca="1">IF(ISERROR(MATCH(F66,Код_КВР,0)),"",INDIRECT(ADDRESS(MATCH(F66,Код_КВР,0)+1,2,,,"КВР")))</f>
        <v>Уплата налога на имущество организаций и земельного налога</v>
      </c>
      <c r="B66" s="6">
        <v>801</v>
      </c>
      <c r="C66" s="8" t="s">
        <v>544</v>
      </c>
      <c r="D66" s="8" t="s">
        <v>522</v>
      </c>
      <c r="E66" s="6" t="s">
        <v>268</v>
      </c>
      <c r="F66" s="6">
        <v>851</v>
      </c>
      <c r="G66" s="15">
        <v>2277</v>
      </c>
      <c r="H66" s="15">
        <v>2250.9</v>
      </c>
    </row>
    <row r="67" spans="1:8" s="74" customFormat="1" ht="99">
      <c r="A67" s="39" t="str">
        <f ca="1">IF(ISERROR(MATCH(E67,Код_КЦСР,0)),"",INDIRECT(ADDRESS(MATCH(E67,Код_КЦСР,0)+1,2,,,"КЦСР")))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67" s="6">
        <v>801</v>
      </c>
      <c r="C67" s="8" t="s">
        <v>544</v>
      </c>
      <c r="D67" s="8" t="s">
        <v>522</v>
      </c>
      <c r="E67" s="6" t="s">
        <v>92</v>
      </c>
      <c r="F67" s="6"/>
      <c r="G67" s="15">
        <f>G68+G70</f>
        <v>1072</v>
      </c>
      <c r="H67" s="15">
        <f>H68+H70</f>
        <v>1072</v>
      </c>
    </row>
    <row r="68" spans="1:8" s="74" customFormat="1" ht="33">
      <c r="A68" s="39" t="str">
        <f ca="1">IF(ISERROR(MATCH(F68,Код_КВР,0)),"",INDIRECT(ADDRESS(MATCH(F68,Код_КВР,0)+1,2,,,"КВР")))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8" s="6">
        <v>801</v>
      </c>
      <c r="C68" s="8" t="s">
        <v>544</v>
      </c>
      <c r="D68" s="8" t="s">
        <v>522</v>
      </c>
      <c r="E68" s="6" t="s">
        <v>92</v>
      </c>
      <c r="F68" s="6">
        <v>100</v>
      </c>
      <c r="G68" s="15">
        <f>G69</f>
        <v>305.2</v>
      </c>
      <c r="H68" s="15">
        <f>H69</f>
        <v>305.2</v>
      </c>
    </row>
    <row r="69" spans="1:8" s="74" customFormat="1" ht="12.75">
      <c r="A69" s="39" t="str">
        <f ca="1">IF(ISERROR(MATCH(F69,Код_КВР,0)),"",INDIRECT(ADDRESS(MATCH(F69,Код_КВР,0)+1,2,,,"КВР")))</f>
        <v>Расходы на выплаты персоналу казенных учреждений</v>
      </c>
      <c r="B69" s="6">
        <v>801</v>
      </c>
      <c r="C69" s="8" t="s">
        <v>544</v>
      </c>
      <c r="D69" s="8" t="s">
        <v>522</v>
      </c>
      <c r="E69" s="6" t="s">
        <v>92</v>
      </c>
      <c r="F69" s="6">
        <v>110</v>
      </c>
      <c r="G69" s="15">
        <v>305.2</v>
      </c>
      <c r="H69" s="15">
        <v>305.2</v>
      </c>
    </row>
    <row r="70" spans="1:8" s="74" customFormat="1" ht="12.75">
      <c r="A70" s="39" t="str">
        <f ca="1">IF(ISERROR(MATCH(F70,Код_КВР,0)),"",INDIRECT(ADDRESS(MATCH(F70,Код_КВР,0)+1,2,,,"КВР")))</f>
        <v>Закупка товаров, работ и услуг для муниципальных нужд</v>
      </c>
      <c r="B70" s="6">
        <v>801</v>
      </c>
      <c r="C70" s="8" t="s">
        <v>544</v>
      </c>
      <c r="D70" s="8" t="s">
        <v>522</v>
      </c>
      <c r="E70" s="6" t="s">
        <v>92</v>
      </c>
      <c r="F70" s="6">
        <v>200</v>
      </c>
      <c r="G70" s="15">
        <f>G71</f>
        <v>766.8</v>
      </c>
      <c r="H70" s="15">
        <f>H71</f>
        <v>766.8</v>
      </c>
    </row>
    <row r="71" spans="1:8" s="74" customFormat="1" ht="33">
      <c r="A71" s="39" t="str">
        <f ca="1">IF(ISERROR(MATCH(F71,Код_КВР,0)),"",INDIRECT(ADDRESS(MATCH(F71,Код_КВР,0)+1,2,,,"КВР")))</f>
        <v>Иные закупки товаров, работ и услуг для обеспечения муниципальных нужд</v>
      </c>
      <c r="B71" s="6">
        <v>801</v>
      </c>
      <c r="C71" s="8" t="s">
        <v>544</v>
      </c>
      <c r="D71" s="8" t="s">
        <v>522</v>
      </c>
      <c r="E71" s="6" t="s">
        <v>92</v>
      </c>
      <c r="F71" s="6">
        <v>240</v>
      </c>
      <c r="G71" s="15">
        <f>G72</f>
        <v>766.8</v>
      </c>
      <c r="H71" s="15">
        <f>H72</f>
        <v>766.8</v>
      </c>
    </row>
    <row r="72" spans="1:8" s="74" customFormat="1" ht="33">
      <c r="A72" s="39" t="str">
        <f ca="1">IF(ISERROR(MATCH(F72,Код_КВР,0)),"",INDIRECT(ADDRESS(MATCH(F72,Код_КВР,0)+1,2,,,"КВР")))</f>
        <v xml:space="preserve">Прочая закупка товаров, работ и услуг для обеспечения муниципальных нужд         </v>
      </c>
      <c r="B72" s="6">
        <v>801</v>
      </c>
      <c r="C72" s="8" t="s">
        <v>544</v>
      </c>
      <c r="D72" s="8" t="s">
        <v>522</v>
      </c>
      <c r="E72" s="6" t="s">
        <v>92</v>
      </c>
      <c r="F72" s="6">
        <v>244</v>
      </c>
      <c r="G72" s="15">
        <v>766.8</v>
      </c>
      <c r="H72" s="15">
        <v>766.8</v>
      </c>
    </row>
    <row r="73" spans="1:8" s="74" customFormat="1" ht="33">
      <c r="A73" s="39" t="str">
        <f ca="1">IF(ISERROR(MATCH(E73,Код_КЦСР,0)),"",INDIRECT(ADDRESS(MATCH(E73,Код_КЦСР,0)+1,2,,,"КЦСР")))</f>
        <v>Муниципальная программа «Содействие развитию потребительского рынка в городе Череповце на 2013-2017 годы»</v>
      </c>
      <c r="B73" s="6">
        <v>801</v>
      </c>
      <c r="C73" s="8" t="s">
        <v>544</v>
      </c>
      <c r="D73" s="8" t="s">
        <v>522</v>
      </c>
      <c r="E73" s="6" t="s">
        <v>280</v>
      </c>
      <c r="F73" s="6"/>
      <c r="G73" s="15">
        <f aca="true" t="shared" si="7" ref="G73:H76">G74</f>
        <v>150</v>
      </c>
      <c r="H73" s="15">
        <f t="shared" si="7"/>
        <v>150</v>
      </c>
    </row>
    <row r="74" spans="1:8" s="74" customFormat="1" ht="49.5">
      <c r="A74" s="39" t="str">
        <f ca="1">IF(ISERROR(MATCH(E74,Код_КЦСР,0)),"",INDIRECT(ADDRESS(MATCH(E74,Код_КЦСР,0)+1,2,,,"КЦСР")))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74" s="6">
        <v>801</v>
      </c>
      <c r="C74" s="8" t="s">
        <v>544</v>
      </c>
      <c r="D74" s="8" t="s">
        <v>522</v>
      </c>
      <c r="E74" s="6" t="s">
        <v>282</v>
      </c>
      <c r="F74" s="6"/>
      <c r="G74" s="15">
        <f t="shared" si="7"/>
        <v>150</v>
      </c>
      <c r="H74" s="15">
        <f t="shared" si="7"/>
        <v>150</v>
      </c>
    </row>
    <row r="75" spans="1:8" s="74" customFormat="1" ht="12.75">
      <c r="A75" s="39" t="str">
        <f ca="1">IF(ISERROR(MATCH(F75,Код_КВР,0)),"",INDIRECT(ADDRESS(MATCH(F75,Код_КВР,0)+1,2,,,"КВР")))</f>
        <v>Закупка товаров, работ и услуг для муниципальных нужд</v>
      </c>
      <c r="B75" s="6">
        <v>801</v>
      </c>
      <c r="C75" s="8" t="s">
        <v>544</v>
      </c>
      <c r="D75" s="8" t="s">
        <v>522</v>
      </c>
      <c r="E75" s="6" t="s">
        <v>282</v>
      </c>
      <c r="F75" s="6">
        <v>200</v>
      </c>
      <c r="G75" s="15">
        <f t="shared" si="7"/>
        <v>150</v>
      </c>
      <c r="H75" s="15">
        <f t="shared" si="7"/>
        <v>150</v>
      </c>
    </row>
    <row r="76" spans="1:8" s="74" customFormat="1" ht="33">
      <c r="A76" s="39" t="str">
        <f ca="1">IF(ISERROR(MATCH(F76,Код_КВР,0)),"",INDIRECT(ADDRESS(MATCH(F76,Код_КВР,0)+1,2,,,"КВР")))</f>
        <v>Иные закупки товаров, работ и услуг для обеспечения муниципальных нужд</v>
      </c>
      <c r="B76" s="6">
        <v>801</v>
      </c>
      <c r="C76" s="8" t="s">
        <v>544</v>
      </c>
      <c r="D76" s="8" t="s">
        <v>522</v>
      </c>
      <c r="E76" s="6" t="s">
        <v>282</v>
      </c>
      <c r="F76" s="6">
        <v>240</v>
      </c>
      <c r="G76" s="15">
        <f t="shared" si="7"/>
        <v>150</v>
      </c>
      <c r="H76" s="15">
        <f t="shared" si="7"/>
        <v>150</v>
      </c>
    </row>
    <row r="77" spans="1:8" s="74" customFormat="1" ht="33">
      <c r="A77" s="39" t="str">
        <f ca="1">IF(ISERROR(MATCH(F77,Код_КВР,0)),"",INDIRECT(ADDRESS(MATCH(F77,Код_КВР,0)+1,2,,,"КВР")))</f>
        <v xml:space="preserve">Прочая закупка товаров, работ и услуг для обеспечения муниципальных нужд         </v>
      </c>
      <c r="B77" s="6">
        <v>801</v>
      </c>
      <c r="C77" s="8" t="s">
        <v>544</v>
      </c>
      <c r="D77" s="8" t="s">
        <v>522</v>
      </c>
      <c r="E77" s="6" t="s">
        <v>282</v>
      </c>
      <c r="F77" s="6">
        <v>244</v>
      </c>
      <c r="G77" s="15">
        <v>150</v>
      </c>
      <c r="H77" s="15">
        <v>150</v>
      </c>
    </row>
    <row r="78" spans="1:8" s="74" customFormat="1" ht="12.75">
      <c r="A78" s="39" t="str">
        <f ca="1">IF(ISERROR(MATCH(E78,Код_КЦСР,0)),"",INDIRECT(ADDRESS(MATCH(E78,Код_КЦСР,0)+1,2,,,"КЦСР")))</f>
        <v>Муниципальная программа «Здоровый город» на 2014-2022 годы</v>
      </c>
      <c r="B78" s="6">
        <v>801</v>
      </c>
      <c r="C78" s="8" t="s">
        <v>544</v>
      </c>
      <c r="D78" s="8" t="s">
        <v>522</v>
      </c>
      <c r="E78" s="6" t="s">
        <v>306</v>
      </c>
      <c r="F78" s="6"/>
      <c r="G78" s="15">
        <f>G79+G85</f>
        <v>2705.7</v>
      </c>
      <c r="H78" s="15">
        <f>H79+H85</f>
        <v>2809.4</v>
      </c>
    </row>
    <row r="79" spans="1:8" s="74" customFormat="1" ht="12.75">
      <c r="A79" s="39" t="str">
        <f ca="1">IF(ISERROR(MATCH(E79,Код_КЦСР,0)),"",INDIRECT(ADDRESS(MATCH(E79,Код_КЦСР,0)+1,2,,,"КЦСР")))</f>
        <v>Организационно-методическое обеспечение Программы</v>
      </c>
      <c r="B79" s="6">
        <v>801</v>
      </c>
      <c r="C79" s="8" t="s">
        <v>544</v>
      </c>
      <c r="D79" s="8" t="s">
        <v>522</v>
      </c>
      <c r="E79" s="6" t="s">
        <v>308</v>
      </c>
      <c r="F79" s="6"/>
      <c r="G79" s="15">
        <f>G80+G83</f>
        <v>1485.7</v>
      </c>
      <c r="H79" s="15">
        <f>H80+H83</f>
        <v>1589.4</v>
      </c>
    </row>
    <row r="80" spans="1:8" s="74" customFormat="1" ht="12.75">
      <c r="A80" s="39" t="str">
        <f ca="1">IF(ISERROR(MATCH(F80,Код_КВР,0)),"",INDIRECT(ADDRESS(MATCH(F80,Код_КВР,0)+1,2,,,"КВР")))</f>
        <v>Закупка товаров, работ и услуг для муниципальных нужд</v>
      </c>
      <c r="B80" s="6">
        <v>801</v>
      </c>
      <c r="C80" s="8" t="s">
        <v>544</v>
      </c>
      <c r="D80" s="8" t="s">
        <v>522</v>
      </c>
      <c r="E80" s="6" t="s">
        <v>308</v>
      </c>
      <c r="F80" s="6">
        <v>200</v>
      </c>
      <c r="G80" s="15">
        <f>G81</f>
        <v>807.7</v>
      </c>
      <c r="H80" s="15">
        <f>H81</f>
        <v>911.4</v>
      </c>
    </row>
    <row r="81" spans="1:8" s="74" customFormat="1" ht="33">
      <c r="A81" s="39" t="str">
        <f ca="1">IF(ISERROR(MATCH(F81,Код_КВР,0)),"",INDIRECT(ADDRESS(MATCH(F81,Код_КВР,0)+1,2,,,"КВР")))</f>
        <v>Иные закупки товаров, работ и услуг для обеспечения муниципальных нужд</v>
      </c>
      <c r="B81" s="6">
        <v>801</v>
      </c>
      <c r="C81" s="8" t="s">
        <v>544</v>
      </c>
      <c r="D81" s="8" t="s">
        <v>522</v>
      </c>
      <c r="E81" s="6" t="s">
        <v>308</v>
      </c>
      <c r="F81" s="6">
        <v>240</v>
      </c>
      <c r="G81" s="15">
        <f>G82</f>
        <v>807.7</v>
      </c>
      <c r="H81" s="15">
        <f>H82</f>
        <v>911.4</v>
      </c>
    </row>
    <row r="82" spans="1:8" s="74" customFormat="1" ht="33">
      <c r="A82" s="39" t="str">
        <f ca="1">IF(ISERROR(MATCH(F82,Код_КВР,0)),"",INDIRECT(ADDRESS(MATCH(F82,Код_КВР,0)+1,2,,,"КВР")))</f>
        <v xml:space="preserve">Прочая закупка товаров, работ и услуг для обеспечения муниципальных нужд         </v>
      </c>
      <c r="B82" s="6">
        <v>801</v>
      </c>
      <c r="C82" s="8" t="s">
        <v>544</v>
      </c>
      <c r="D82" s="8" t="s">
        <v>522</v>
      </c>
      <c r="E82" s="6" t="s">
        <v>308</v>
      </c>
      <c r="F82" s="6">
        <v>244</v>
      </c>
      <c r="G82" s="15">
        <v>807.7</v>
      </c>
      <c r="H82" s="15">
        <v>911.4</v>
      </c>
    </row>
    <row r="83" spans="1:8" s="74" customFormat="1" ht="33">
      <c r="A83" s="39" t="str">
        <f ca="1">IF(ISERROR(MATCH(F83,Код_КВР,0)),"",INDIRECT(ADDRESS(MATCH(F83,Код_КВР,0)+1,2,,,"КВР")))</f>
        <v>Предоставление платежей, взносов, безвозмездных перечислений субъектам международного права</v>
      </c>
      <c r="B83" s="6">
        <v>801</v>
      </c>
      <c r="C83" s="8" t="s">
        <v>544</v>
      </c>
      <c r="D83" s="8" t="s">
        <v>522</v>
      </c>
      <c r="E83" s="6" t="s">
        <v>308</v>
      </c>
      <c r="F83" s="6">
        <v>860</v>
      </c>
      <c r="G83" s="15">
        <f>G84</f>
        <v>678</v>
      </c>
      <c r="H83" s="15">
        <f>H84</f>
        <v>678</v>
      </c>
    </row>
    <row r="84" spans="1:8" s="74" customFormat="1" ht="12.75">
      <c r="A84" s="39" t="str">
        <f ca="1">IF(ISERROR(MATCH(F84,Код_КВР,0)),"",INDIRECT(ADDRESS(MATCH(F84,Код_КВР,0)+1,2,,,"КВР")))</f>
        <v>Взносы в международные организации</v>
      </c>
      <c r="B84" s="6">
        <v>801</v>
      </c>
      <c r="C84" s="8" t="s">
        <v>544</v>
      </c>
      <c r="D84" s="8" t="s">
        <v>522</v>
      </c>
      <c r="E84" s="6" t="s">
        <v>308</v>
      </c>
      <c r="F84" s="6">
        <v>862</v>
      </c>
      <c r="G84" s="15">
        <v>678</v>
      </c>
      <c r="H84" s="15">
        <v>678</v>
      </c>
    </row>
    <row r="85" spans="1:8" s="74" customFormat="1" ht="12.75">
      <c r="A85" s="39" t="str">
        <f ca="1">IF(ISERROR(MATCH(E85,Код_КЦСР,0)),"",INDIRECT(ADDRESS(MATCH(E85,Код_КЦСР,0)+1,2,,,"КЦСР")))</f>
        <v>Пропаганда здорового образа жизни</v>
      </c>
      <c r="B85" s="6">
        <v>801</v>
      </c>
      <c r="C85" s="8" t="s">
        <v>544</v>
      </c>
      <c r="D85" s="8" t="s">
        <v>522</v>
      </c>
      <c r="E85" s="6" t="s">
        <v>311</v>
      </c>
      <c r="F85" s="6"/>
      <c r="G85" s="15">
        <f aca="true" t="shared" si="8" ref="G85:H87">G86</f>
        <v>1220</v>
      </c>
      <c r="H85" s="15">
        <f t="shared" si="8"/>
        <v>1220</v>
      </c>
    </row>
    <row r="86" spans="1:8" s="74" customFormat="1" ht="12.75">
      <c r="A86" s="39" t="str">
        <f ca="1">IF(ISERROR(MATCH(F86,Код_КВР,0)),"",INDIRECT(ADDRESS(MATCH(F86,Код_КВР,0)+1,2,,,"КВР")))</f>
        <v>Закупка товаров, работ и услуг для муниципальных нужд</v>
      </c>
      <c r="B86" s="6">
        <v>801</v>
      </c>
      <c r="C86" s="8" t="s">
        <v>544</v>
      </c>
      <c r="D86" s="8" t="s">
        <v>522</v>
      </c>
      <c r="E86" s="6" t="s">
        <v>311</v>
      </c>
      <c r="F86" s="6">
        <v>200</v>
      </c>
      <c r="G86" s="15">
        <f t="shared" si="8"/>
        <v>1220</v>
      </c>
      <c r="H86" s="15">
        <f t="shared" si="8"/>
        <v>1220</v>
      </c>
    </row>
    <row r="87" spans="1:8" s="74" customFormat="1" ht="33">
      <c r="A87" s="39" t="str">
        <f ca="1">IF(ISERROR(MATCH(F87,Код_КВР,0)),"",INDIRECT(ADDRESS(MATCH(F87,Код_КВР,0)+1,2,,,"КВР")))</f>
        <v>Иные закупки товаров, работ и услуг для обеспечения муниципальных нужд</v>
      </c>
      <c r="B87" s="6">
        <v>801</v>
      </c>
      <c r="C87" s="8" t="s">
        <v>544</v>
      </c>
      <c r="D87" s="8" t="s">
        <v>522</v>
      </c>
      <c r="E87" s="6" t="s">
        <v>311</v>
      </c>
      <c r="F87" s="6">
        <v>240</v>
      </c>
      <c r="G87" s="15">
        <f t="shared" si="8"/>
        <v>1220</v>
      </c>
      <c r="H87" s="15">
        <f t="shared" si="8"/>
        <v>1220</v>
      </c>
    </row>
    <row r="88" spans="1:8" s="74" customFormat="1" ht="33">
      <c r="A88" s="39" t="str">
        <f ca="1">IF(ISERROR(MATCH(F88,Код_КВР,0)),"",INDIRECT(ADDRESS(MATCH(F88,Код_КВР,0)+1,2,,,"КВР")))</f>
        <v xml:space="preserve">Прочая закупка товаров, работ и услуг для обеспечения муниципальных нужд         </v>
      </c>
      <c r="B88" s="6">
        <v>801</v>
      </c>
      <c r="C88" s="8" t="s">
        <v>544</v>
      </c>
      <c r="D88" s="8" t="s">
        <v>522</v>
      </c>
      <c r="E88" s="6" t="s">
        <v>311</v>
      </c>
      <c r="F88" s="6">
        <v>244</v>
      </c>
      <c r="G88" s="15">
        <v>1220</v>
      </c>
      <c r="H88" s="15">
        <v>1220</v>
      </c>
    </row>
    <row r="89" spans="1:8" s="74" customFormat="1" ht="33">
      <c r="A89" s="39" t="str">
        <f ca="1">IF(ISERROR(MATCH(E89,Код_КЦСР,0)),"",INDIRECT(ADDRESS(MATCH(E89,Код_КЦСР,0)+1,2,,,"КЦСР")))</f>
        <v>Муниципальная программа «Совершенствование муниципального управления в городе Череповце» на 2014-2018 годы</v>
      </c>
      <c r="B89" s="6">
        <v>801</v>
      </c>
      <c r="C89" s="8" t="s">
        <v>544</v>
      </c>
      <c r="D89" s="8" t="s">
        <v>522</v>
      </c>
      <c r="E89" s="6" t="s">
        <v>449</v>
      </c>
      <c r="F89" s="6"/>
      <c r="G89" s="15">
        <f>G90+G101+G106</f>
        <v>99752.9</v>
      </c>
      <c r="H89" s="15">
        <f>H90+H101+H106</f>
        <v>100184.6</v>
      </c>
    </row>
    <row r="90" spans="1:8" s="74" customFormat="1" ht="33">
      <c r="A90" s="39" t="str">
        <f ca="1">IF(ISERROR(MATCH(E90,Код_КЦСР,0)),"",INDIRECT(ADDRESS(MATCH(E90,Код_КЦСР,0)+1,2,,,"КЦСР")))</f>
        <v>Создание условий для обеспечения выполнения органами муниципальной власти своих полномочий</v>
      </c>
      <c r="B90" s="6">
        <v>801</v>
      </c>
      <c r="C90" s="8" t="s">
        <v>544</v>
      </c>
      <c r="D90" s="8" t="s">
        <v>522</v>
      </c>
      <c r="E90" s="6" t="s">
        <v>450</v>
      </c>
      <c r="F90" s="6"/>
      <c r="G90" s="15">
        <f>G91</f>
        <v>71373</v>
      </c>
      <c r="H90" s="15">
        <f>H91</f>
        <v>71605.8</v>
      </c>
    </row>
    <row r="91" spans="1:8" s="74" customFormat="1" ht="33">
      <c r="A91" s="39" t="str">
        <f ca="1">IF(ISERROR(MATCH(E91,Код_КЦСР,0)),"",INDIRECT(ADDRESS(MATCH(E91,Код_КЦСР,0)+1,2,,,"КЦСР")))</f>
        <v>Материально-техническое обеспечение деятельности работников местного самоуправления</v>
      </c>
      <c r="B91" s="6">
        <v>801</v>
      </c>
      <c r="C91" s="8" t="s">
        <v>544</v>
      </c>
      <c r="D91" s="8" t="s">
        <v>522</v>
      </c>
      <c r="E91" s="6" t="s">
        <v>454</v>
      </c>
      <c r="F91" s="6"/>
      <c r="G91" s="15">
        <f>G92+G94+G97</f>
        <v>71373</v>
      </c>
      <c r="H91" s="15">
        <f>H92+H94+H97</f>
        <v>71605.8</v>
      </c>
    </row>
    <row r="92" spans="1:8" s="74" customFormat="1" ht="33">
      <c r="A92" s="39" t="str">
        <f aca="true" t="shared" si="9" ref="A92:A98">IF(ISERROR(MATCH(F92,Код_КВР,0)),"",INDIRECT(ADDRESS(MATCH(F92,Код_КВР,0)+1,2,,,"КВР")))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2" s="6">
        <v>801</v>
      </c>
      <c r="C92" s="8" t="s">
        <v>544</v>
      </c>
      <c r="D92" s="8" t="s">
        <v>522</v>
      </c>
      <c r="E92" s="6" t="s">
        <v>454</v>
      </c>
      <c r="F92" s="6">
        <v>100</v>
      </c>
      <c r="G92" s="15">
        <f>G93</f>
        <v>36527.9</v>
      </c>
      <c r="H92" s="15">
        <f>H93</f>
        <v>36527.9</v>
      </c>
    </row>
    <row r="93" spans="1:8" s="74" customFormat="1" ht="12.75">
      <c r="A93" s="39" t="str">
        <f ca="1" t="shared" si="9"/>
        <v>Расходы на выплаты персоналу казенных учреждений</v>
      </c>
      <c r="B93" s="6">
        <v>801</v>
      </c>
      <c r="C93" s="8" t="s">
        <v>544</v>
      </c>
      <c r="D93" s="8" t="s">
        <v>522</v>
      </c>
      <c r="E93" s="6" t="s">
        <v>454</v>
      </c>
      <c r="F93" s="6">
        <v>110</v>
      </c>
      <c r="G93" s="15">
        <v>36527.9</v>
      </c>
      <c r="H93" s="15">
        <v>36527.9</v>
      </c>
    </row>
    <row r="94" spans="1:8" s="74" customFormat="1" ht="12.75">
      <c r="A94" s="39" t="str">
        <f ca="1" t="shared" si="9"/>
        <v>Закупка товаров, работ и услуг для муниципальных нужд</v>
      </c>
      <c r="B94" s="6">
        <v>801</v>
      </c>
      <c r="C94" s="8" t="s">
        <v>544</v>
      </c>
      <c r="D94" s="8" t="s">
        <v>522</v>
      </c>
      <c r="E94" s="6" t="s">
        <v>454</v>
      </c>
      <c r="F94" s="6">
        <v>200</v>
      </c>
      <c r="G94" s="15">
        <f>G95</f>
        <v>32047.3</v>
      </c>
      <c r="H94" s="15">
        <f>H95</f>
        <v>32436.6</v>
      </c>
    </row>
    <row r="95" spans="1:8" s="74" customFormat="1" ht="33">
      <c r="A95" s="39" t="str">
        <f ca="1" t="shared" si="9"/>
        <v>Иные закупки товаров, работ и услуг для обеспечения муниципальных нужд</v>
      </c>
      <c r="B95" s="6">
        <v>801</v>
      </c>
      <c r="C95" s="8" t="s">
        <v>544</v>
      </c>
      <c r="D95" s="8" t="s">
        <v>522</v>
      </c>
      <c r="E95" s="6" t="s">
        <v>454</v>
      </c>
      <c r="F95" s="6">
        <v>240</v>
      </c>
      <c r="G95" s="15">
        <f>G96</f>
        <v>32047.3</v>
      </c>
      <c r="H95" s="15">
        <f>H96</f>
        <v>32436.6</v>
      </c>
    </row>
    <row r="96" spans="1:8" s="74" customFormat="1" ht="33">
      <c r="A96" s="39" t="str">
        <f ca="1" t="shared" si="9"/>
        <v xml:space="preserve">Прочая закупка товаров, работ и услуг для обеспечения муниципальных нужд         </v>
      </c>
      <c r="B96" s="6">
        <v>801</v>
      </c>
      <c r="C96" s="8" t="s">
        <v>544</v>
      </c>
      <c r="D96" s="8" t="s">
        <v>522</v>
      </c>
      <c r="E96" s="6" t="s">
        <v>454</v>
      </c>
      <c r="F96" s="6">
        <v>244</v>
      </c>
      <c r="G96" s="15">
        <v>32047.3</v>
      </c>
      <c r="H96" s="15">
        <v>32436.6</v>
      </c>
    </row>
    <row r="97" spans="1:8" s="74" customFormat="1" ht="12.75">
      <c r="A97" s="39" t="str">
        <f ca="1" t="shared" si="9"/>
        <v>Иные бюджетные ассигнования</v>
      </c>
      <c r="B97" s="6">
        <v>801</v>
      </c>
      <c r="C97" s="8" t="s">
        <v>544</v>
      </c>
      <c r="D97" s="8" t="s">
        <v>522</v>
      </c>
      <c r="E97" s="6" t="s">
        <v>454</v>
      </c>
      <c r="F97" s="6">
        <v>800</v>
      </c>
      <c r="G97" s="15">
        <f>G98</f>
        <v>2797.7999999999997</v>
      </c>
      <c r="H97" s="15">
        <f>H98</f>
        <v>2641.2999999999997</v>
      </c>
    </row>
    <row r="98" spans="1:8" s="74" customFormat="1" ht="12.75">
      <c r="A98" s="39" t="str">
        <f ca="1" t="shared" si="9"/>
        <v>Уплата налогов, сборов и иных платежей</v>
      </c>
      <c r="B98" s="6">
        <v>801</v>
      </c>
      <c r="C98" s="8" t="s">
        <v>544</v>
      </c>
      <c r="D98" s="8" t="s">
        <v>522</v>
      </c>
      <c r="E98" s="6" t="s">
        <v>454</v>
      </c>
      <c r="F98" s="6">
        <v>850</v>
      </c>
      <c r="G98" s="15">
        <f>SUM(G99:G100)</f>
        <v>2797.7999999999997</v>
      </c>
      <c r="H98" s="15">
        <f>SUM(H99:H100)</f>
        <v>2641.2999999999997</v>
      </c>
    </row>
    <row r="99" spans="1:8" s="74" customFormat="1" ht="12.75">
      <c r="A99" s="39" t="str">
        <f ca="1">IF(ISERROR(MATCH(F99,Код_КВР,0)),"",INDIRECT(ADDRESS(MATCH(F99,Код_КВР,0)+1,2,,,"КВР")))</f>
        <v>Уплата налога на имущество организаций и земельного налога</v>
      </c>
      <c r="B99" s="6">
        <v>801</v>
      </c>
      <c r="C99" s="8" t="s">
        <v>544</v>
      </c>
      <c r="D99" s="8" t="s">
        <v>522</v>
      </c>
      <c r="E99" s="6" t="s">
        <v>454</v>
      </c>
      <c r="F99" s="6">
        <v>851</v>
      </c>
      <c r="G99" s="15">
        <v>2431.1</v>
      </c>
      <c r="H99" s="15">
        <v>2274.6</v>
      </c>
    </row>
    <row r="100" spans="1:8" s="74" customFormat="1" ht="12.75">
      <c r="A100" s="39" t="str">
        <f ca="1">IF(ISERROR(MATCH(F100,Код_КВР,0)),"",INDIRECT(ADDRESS(MATCH(F100,Код_КВР,0)+1,2,,,"КВР")))</f>
        <v>Уплата прочих налогов, сборов и иных платежей</v>
      </c>
      <c r="B100" s="6">
        <v>801</v>
      </c>
      <c r="C100" s="8" t="s">
        <v>544</v>
      </c>
      <c r="D100" s="8" t="s">
        <v>522</v>
      </c>
      <c r="E100" s="6" t="s">
        <v>454</v>
      </c>
      <c r="F100" s="6">
        <v>852</v>
      </c>
      <c r="G100" s="15">
        <v>366.7</v>
      </c>
      <c r="H100" s="15">
        <v>366.7</v>
      </c>
    </row>
    <row r="101" spans="1:8" s="74" customFormat="1" ht="12.75">
      <c r="A101" s="39" t="str">
        <f ca="1">IF(ISERROR(MATCH(E101,Код_КЦСР,0)),"",INDIRECT(ADDRESS(MATCH(E101,Код_КЦСР,0)+1,2,,,"КЦСР")))</f>
        <v>Развитие муниципальной службы в мэрии города Череповца</v>
      </c>
      <c r="B101" s="6">
        <v>801</v>
      </c>
      <c r="C101" s="8" t="s">
        <v>544</v>
      </c>
      <c r="D101" s="8" t="s">
        <v>522</v>
      </c>
      <c r="E101" s="6" t="s">
        <v>456</v>
      </c>
      <c r="F101" s="6"/>
      <c r="G101" s="15">
        <f aca="true" t="shared" si="10" ref="G101:H104">G102</f>
        <v>350</v>
      </c>
      <c r="H101" s="15">
        <f t="shared" si="10"/>
        <v>350</v>
      </c>
    </row>
    <row r="102" spans="1:8" s="74" customFormat="1" ht="49.5">
      <c r="A102" s="39" t="str">
        <f ca="1">IF(ISERROR(MATCH(E102,Код_КЦСР,0)),"",INDIRECT(ADDRESS(MATCH(E102,Код_КЦСР,0)+1,2,,,"КЦСР")))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 мэрии города</v>
      </c>
      <c r="B102" s="6">
        <v>801</v>
      </c>
      <c r="C102" s="8" t="s">
        <v>544</v>
      </c>
      <c r="D102" s="8" t="s">
        <v>522</v>
      </c>
      <c r="E102" s="6" t="s">
        <v>458</v>
      </c>
      <c r="F102" s="6"/>
      <c r="G102" s="15">
        <f t="shared" si="10"/>
        <v>350</v>
      </c>
      <c r="H102" s="15">
        <f t="shared" si="10"/>
        <v>350</v>
      </c>
    </row>
    <row r="103" spans="1:8" s="74" customFormat="1" ht="12.75">
      <c r="A103" s="39" t="str">
        <f ca="1">IF(ISERROR(MATCH(F103,Код_КВР,0)),"",INDIRECT(ADDRESS(MATCH(F103,Код_КВР,0)+1,2,,,"КВР")))</f>
        <v>Закупка товаров, работ и услуг для муниципальных нужд</v>
      </c>
      <c r="B103" s="6">
        <v>801</v>
      </c>
      <c r="C103" s="8" t="s">
        <v>544</v>
      </c>
      <c r="D103" s="8" t="s">
        <v>522</v>
      </c>
      <c r="E103" s="6" t="s">
        <v>458</v>
      </c>
      <c r="F103" s="6">
        <v>200</v>
      </c>
      <c r="G103" s="15">
        <f t="shared" si="10"/>
        <v>350</v>
      </c>
      <c r="H103" s="15">
        <f t="shared" si="10"/>
        <v>350</v>
      </c>
    </row>
    <row r="104" spans="1:8" s="74" customFormat="1" ht="33">
      <c r="A104" s="39" t="str">
        <f ca="1">IF(ISERROR(MATCH(F104,Код_КВР,0)),"",INDIRECT(ADDRESS(MATCH(F104,Код_КВР,0)+1,2,,,"КВР")))</f>
        <v>Иные закупки товаров, работ и услуг для обеспечения муниципальных нужд</v>
      </c>
      <c r="B104" s="6">
        <v>801</v>
      </c>
      <c r="C104" s="8" t="s">
        <v>544</v>
      </c>
      <c r="D104" s="8" t="s">
        <v>522</v>
      </c>
      <c r="E104" s="6" t="s">
        <v>458</v>
      </c>
      <c r="F104" s="6">
        <v>240</v>
      </c>
      <c r="G104" s="15">
        <f t="shared" si="10"/>
        <v>350</v>
      </c>
      <c r="H104" s="15">
        <f t="shared" si="10"/>
        <v>350</v>
      </c>
    </row>
    <row r="105" spans="1:8" s="74" customFormat="1" ht="33">
      <c r="A105" s="39" t="str">
        <f ca="1">IF(ISERROR(MATCH(F105,Код_КВР,0)),"",INDIRECT(ADDRESS(MATCH(F105,Код_КВР,0)+1,2,,,"КВР")))</f>
        <v xml:space="preserve">Прочая закупка товаров, работ и услуг для обеспечения муниципальных нужд         </v>
      </c>
      <c r="B105" s="6">
        <v>801</v>
      </c>
      <c r="C105" s="8" t="s">
        <v>544</v>
      </c>
      <c r="D105" s="8" t="s">
        <v>522</v>
      </c>
      <c r="E105" s="6" t="s">
        <v>458</v>
      </c>
      <c r="F105" s="6">
        <v>244</v>
      </c>
      <c r="G105" s="15">
        <v>350</v>
      </c>
      <c r="H105" s="15">
        <v>350</v>
      </c>
    </row>
    <row r="106" spans="1:8" s="74" customFormat="1" ht="66">
      <c r="A106" s="39" t="str">
        <f ca="1">IF(ISERROR(MATCH(E106,Код_КЦСР,0)),"",INDIRECT(ADDRESS(MATCH(E106,Код_КЦСР,0)+1,2,,,"КЦСР")))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6" s="6">
        <v>801</v>
      </c>
      <c r="C106" s="8" t="s">
        <v>544</v>
      </c>
      <c r="D106" s="8" t="s">
        <v>522</v>
      </c>
      <c r="E106" s="6" t="s">
        <v>462</v>
      </c>
      <c r="F106" s="6"/>
      <c r="G106" s="15">
        <f aca="true" t="shared" si="11" ref="G106:H108">G107</f>
        <v>28029.9</v>
      </c>
      <c r="H106" s="15">
        <f t="shared" si="11"/>
        <v>28228.8</v>
      </c>
    </row>
    <row r="107" spans="1:8" s="74" customFormat="1" ht="12.75">
      <c r="A107" s="39" t="str">
        <f ca="1">IF(ISERROR(MATCH(E107,Код_КЦСР,0)),"",INDIRECT(ADDRESS(MATCH(E107,Код_КЦСР,0)+1,2,,,"КЦСР")))</f>
        <v>Создание и организация деятельности многофункционального центра</v>
      </c>
      <c r="B107" s="6">
        <v>801</v>
      </c>
      <c r="C107" s="8" t="s">
        <v>544</v>
      </c>
      <c r="D107" s="8" t="s">
        <v>522</v>
      </c>
      <c r="E107" s="6" t="s">
        <v>466</v>
      </c>
      <c r="F107" s="6"/>
      <c r="G107" s="15">
        <f t="shared" si="11"/>
        <v>28029.9</v>
      </c>
      <c r="H107" s="15">
        <f t="shared" si="11"/>
        <v>28228.8</v>
      </c>
    </row>
    <row r="108" spans="1:8" s="74" customFormat="1" ht="33">
      <c r="A108" s="39" t="str">
        <f ca="1">IF(ISERROR(MATCH(F108,Код_КВР,0)),"",INDIRECT(ADDRESS(MATCH(F108,Код_КВР,0)+1,2,,,"КВР")))</f>
        <v>Предоставление субсидий бюджетным, автономным учреждениям и иным некоммерческим организациям</v>
      </c>
      <c r="B108" s="6">
        <v>801</v>
      </c>
      <c r="C108" s="8" t="s">
        <v>544</v>
      </c>
      <c r="D108" s="8" t="s">
        <v>522</v>
      </c>
      <c r="E108" s="6" t="s">
        <v>466</v>
      </c>
      <c r="F108" s="6">
        <v>600</v>
      </c>
      <c r="G108" s="15">
        <f t="shared" si="11"/>
        <v>28029.9</v>
      </c>
      <c r="H108" s="15">
        <f t="shared" si="11"/>
        <v>28228.8</v>
      </c>
    </row>
    <row r="109" spans="1:8" s="74" customFormat="1" ht="12.75">
      <c r="A109" s="39" t="str">
        <f ca="1">IF(ISERROR(MATCH(F109,Код_КВР,0)),"",INDIRECT(ADDRESS(MATCH(F109,Код_КВР,0)+1,2,,,"КВР")))</f>
        <v>Субсидии бюджетным учреждениям</v>
      </c>
      <c r="B109" s="6">
        <v>801</v>
      </c>
      <c r="C109" s="8" t="s">
        <v>544</v>
      </c>
      <c r="D109" s="8" t="s">
        <v>522</v>
      </c>
      <c r="E109" s="6" t="s">
        <v>466</v>
      </c>
      <c r="F109" s="6">
        <v>610</v>
      </c>
      <c r="G109" s="15">
        <f>SUM(G110:G111)</f>
        <v>28029.9</v>
      </c>
      <c r="H109" s="15">
        <f>SUM(H110:H111)</f>
        <v>28228.8</v>
      </c>
    </row>
    <row r="110" spans="1:8" s="74" customFormat="1" ht="49.5">
      <c r="A110" s="39" t="str">
        <f ca="1">IF(ISERROR(MATCH(F110,Код_КВР,0)),"",INDIRECT(ADDRESS(MATCH(F110,Код_КВР,0)+1,2,,,"КВР")))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0" s="6">
        <v>801</v>
      </c>
      <c r="C110" s="8" t="s">
        <v>544</v>
      </c>
      <c r="D110" s="8" t="s">
        <v>522</v>
      </c>
      <c r="E110" s="6" t="s">
        <v>466</v>
      </c>
      <c r="F110" s="6">
        <v>611</v>
      </c>
      <c r="G110" s="15">
        <v>27929.9</v>
      </c>
      <c r="H110" s="15">
        <v>28128.8</v>
      </c>
    </row>
    <row r="111" spans="1:8" s="74" customFormat="1" ht="12.75">
      <c r="A111" s="39" t="str">
        <f ca="1">IF(ISERROR(MATCH(F111,Код_КВР,0)),"",INDIRECT(ADDRESS(MATCH(F111,Код_КВР,0)+1,2,,,"КВР")))</f>
        <v>Субсидии бюджетным учреждениям на иные цели</v>
      </c>
      <c r="B111" s="6">
        <v>801</v>
      </c>
      <c r="C111" s="8" t="s">
        <v>544</v>
      </c>
      <c r="D111" s="8" t="s">
        <v>522</v>
      </c>
      <c r="E111" s="6" t="s">
        <v>466</v>
      </c>
      <c r="F111" s="6">
        <v>612</v>
      </c>
      <c r="G111" s="15">
        <v>100</v>
      </c>
      <c r="H111" s="15">
        <v>100</v>
      </c>
    </row>
    <row r="112" spans="1:8" s="74" customFormat="1" ht="33">
      <c r="A112" s="39" t="str">
        <f ca="1">IF(ISERROR(MATCH(E112,Код_КЦСР,0)),"",INDIRECT(ADDRESS(MATCH(E112,Код_КЦСР,0)+1,2,,,"КЦСР")))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2" s="6">
        <v>801</v>
      </c>
      <c r="C112" s="8" t="s">
        <v>544</v>
      </c>
      <c r="D112" s="8" t="s">
        <v>522</v>
      </c>
      <c r="E112" s="6" t="s">
        <v>468</v>
      </c>
      <c r="F112" s="6"/>
      <c r="G112" s="15">
        <f>G113+G117+G121+G125</f>
        <v>1683.2</v>
      </c>
      <c r="H112" s="15">
        <f>H113+H117+H121+H125</f>
        <v>1683.2</v>
      </c>
    </row>
    <row r="113" spans="1:8" s="74" customFormat="1" ht="12.75">
      <c r="A113" s="39" t="str">
        <f ca="1">IF(ISERROR(MATCH(E113,Код_КЦСР,0)),"",INDIRECT(ADDRESS(MATCH(E113,Код_КЦСР,0)+1,2,,,"КЦСР")))</f>
        <v>Создание системы территориального общественного самоуправления</v>
      </c>
      <c r="B113" s="6">
        <v>801</v>
      </c>
      <c r="C113" s="8" t="s">
        <v>544</v>
      </c>
      <c r="D113" s="8" t="s">
        <v>522</v>
      </c>
      <c r="E113" s="6" t="s">
        <v>470</v>
      </c>
      <c r="F113" s="6"/>
      <c r="G113" s="15">
        <f aca="true" t="shared" si="12" ref="G113:H115">G114</f>
        <v>72</v>
      </c>
      <c r="H113" s="15">
        <f t="shared" si="12"/>
        <v>72</v>
      </c>
    </row>
    <row r="114" spans="1:8" s="74" customFormat="1" ht="12.75">
      <c r="A114" s="39" t="str">
        <f ca="1">IF(ISERROR(MATCH(F114,Код_КВР,0)),"",INDIRECT(ADDRESS(MATCH(F114,Код_КВР,0)+1,2,,,"КВР")))</f>
        <v>Закупка товаров, работ и услуг для муниципальных нужд</v>
      </c>
      <c r="B114" s="6">
        <v>801</v>
      </c>
      <c r="C114" s="8" t="s">
        <v>544</v>
      </c>
      <c r="D114" s="8" t="s">
        <v>522</v>
      </c>
      <c r="E114" s="6" t="s">
        <v>470</v>
      </c>
      <c r="F114" s="6">
        <v>200</v>
      </c>
      <c r="G114" s="15">
        <f t="shared" si="12"/>
        <v>72</v>
      </c>
      <c r="H114" s="15">
        <f t="shared" si="12"/>
        <v>72</v>
      </c>
    </row>
    <row r="115" spans="1:8" s="74" customFormat="1" ht="33">
      <c r="A115" s="39" t="str">
        <f ca="1">IF(ISERROR(MATCH(F115,Код_КВР,0)),"",INDIRECT(ADDRESS(MATCH(F115,Код_КВР,0)+1,2,,,"КВР")))</f>
        <v>Иные закупки товаров, работ и услуг для обеспечения муниципальных нужд</v>
      </c>
      <c r="B115" s="6">
        <v>801</v>
      </c>
      <c r="C115" s="8" t="s">
        <v>544</v>
      </c>
      <c r="D115" s="8" t="s">
        <v>522</v>
      </c>
      <c r="E115" s="6" t="s">
        <v>470</v>
      </c>
      <c r="F115" s="6">
        <v>240</v>
      </c>
      <c r="G115" s="15">
        <f t="shared" si="12"/>
        <v>72</v>
      </c>
      <c r="H115" s="15">
        <f t="shared" si="12"/>
        <v>72</v>
      </c>
    </row>
    <row r="116" spans="1:8" s="74" customFormat="1" ht="33">
      <c r="A116" s="39" t="str">
        <f ca="1">IF(ISERROR(MATCH(F116,Код_КВР,0)),"",INDIRECT(ADDRESS(MATCH(F116,Код_КВР,0)+1,2,,,"КВР")))</f>
        <v xml:space="preserve">Прочая закупка товаров, работ и услуг для обеспечения муниципальных нужд         </v>
      </c>
      <c r="B116" s="6">
        <v>801</v>
      </c>
      <c r="C116" s="8" t="s">
        <v>544</v>
      </c>
      <c r="D116" s="8" t="s">
        <v>522</v>
      </c>
      <c r="E116" s="6" t="s">
        <v>470</v>
      </c>
      <c r="F116" s="6">
        <v>244</v>
      </c>
      <c r="G116" s="15">
        <v>72</v>
      </c>
      <c r="H116" s="15">
        <v>72</v>
      </c>
    </row>
    <row r="117" spans="1:8" s="74" customFormat="1" ht="33">
      <c r="A117" s="39" t="str">
        <f ca="1">IF(ISERROR(MATCH(E117,Код_КЦСР,0)),"",INDIRECT(ADDRESS(MATCH(E117,Код_КЦСР,0)+1,2,,,"КЦСР")))</f>
        <v>Проведение мероприятий по формированию благоприятного имиджа города</v>
      </c>
      <c r="B117" s="6">
        <v>801</v>
      </c>
      <c r="C117" s="8" t="s">
        <v>544</v>
      </c>
      <c r="D117" s="8" t="s">
        <v>522</v>
      </c>
      <c r="E117" s="6" t="s">
        <v>472</v>
      </c>
      <c r="F117" s="6"/>
      <c r="G117" s="15">
        <f aca="true" t="shared" si="13" ref="G117:H119">G118</f>
        <v>411.5</v>
      </c>
      <c r="H117" s="15">
        <f t="shared" si="13"/>
        <v>411.5</v>
      </c>
    </row>
    <row r="118" spans="1:8" s="74" customFormat="1" ht="12.75">
      <c r="A118" s="39" t="str">
        <f ca="1">IF(ISERROR(MATCH(F118,Код_КВР,0)),"",INDIRECT(ADDRESS(MATCH(F118,Код_КВР,0)+1,2,,,"КВР")))</f>
        <v>Закупка товаров, работ и услуг для муниципальных нужд</v>
      </c>
      <c r="B118" s="6">
        <v>801</v>
      </c>
      <c r="C118" s="8" t="s">
        <v>544</v>
      </c>
      <c r="D118" s="8" t="s">
        <v>522</v>
      </c>
      <c r="E118" s="6" t="s">
        <v>472</v>
      </c>
      <c r="F118" s="6">
        <v>200</v>
      </c>
      <c r="G118" s="15">
        <f t="shared" si="13"/>
        <v>411.5</v>
      </c>
      <c r="H118" s="15">
        <f t="shared" si="13"/>
        <v>411.5</v>
      </c>
    </row>
    <row r="119" spans="1:8" s="74" customFormat="1" ht="33">
      <c r="A119" s="39" t="str">
        <f ca="1">IF(ISERROR(MATCH(F119,Код_КВР,0)),"",INDIRECT(ADDRESS(MATCH(F119,Код_КВР,0)+1,2,,,"КВР")))</f>
        <v>Иные закупки товаров, работ и услуг для обеспечения муниципальных нужд</v>
      </c>
      <c r="B119" s="6">
        <v>801</v>
      </c>
      <c r="C119" s="8" t="s">
        <v>544</v>
      </c>
      <c r="D119" s="8" t="s">
        <v>522</v>
      </c>
      <c r="E119" s="6" t="s">
        <v>472</v>
      </c>
      <c r="F119" s="6">
        <v>240</v>
      </c>
      <c r="G119" s="15">
        <f t="shared" si="13"/>
        <v>411.5</v>
      </c>
      <c r="H119" s="15">
        <f t="shared" si="13"/>
        <v>411.5</v>
      </c>
    </row>
    <row r="120" spans="1:8" s="74" customFormat="1" ht="33">
      <c r="A120" s="39" t="str">
        <f ca="1">IF(ISERROR(MATCH(F120,Код_КВР,0)),"",INDIRECT(ADDRESS(MATCH(F120,Код_КВР,0)+1,2,,,"КВР")))</f>
        <v xml:space="preserve">Прочая закупка товаров, работ и услуг для обеспечения муниципальных нужд         </v>
      </c>
      <c r="B120" s="6">
        <v>801</v>
      </c>
      <c r="C120" s="8" t="s">
        <v>544</v>
      </c>
      <c r="D120" s="8" t="s">
        <v>522</v>
      </c>
      <c r="E120" s="6" t="s">
        <v>472</v>
      </c>
      <c r="F120" s="6">
        <v>244</v>
      </c>
      <c r="G120" s="15">
        <v>411.5</v>
      </c>
      <c r="H120" s="15">
        <v>411.5</v>
      </c>
    </row>
    <row r="121" spans="1:8" s="74" customFormat="1" ht="12.75">
      <c r="A121" s="39" t="str">
        <f ca="1">IF(ISERROR(MATCH(E121,Код_КЦСР,0)),"",INDIRECT(ADDRESS(MATCH(E121,Код_КЦСР,0)+1,2,,,"КЦСР")))</f>
        <v>Формирование презентационных пакетов, включая папки и открытки</v>
      </c>
      <c r="B121" s="6">
        <v>801</v>
      </c>
      <c r="C121" s="8" t="s">
        <v>544</v>
      </c>
      <c r="D121" s="8" t="s">
        <v>522</v>
      </c>
      <c r="E121" s="6" t="s">
        <v>474</v>
      </c>
      <c r="F121" s="6"/>
      <c r="G121" s="15">
        <f aca="true" t="shared" si="14" ref="G121:H123">G122</f>
        <v>720</v>
      </c>
      <c r="H121" s="15">
        <f t="shared" si="14"/>
        <v>720</v>
      </c>
    </row>
    <row r="122" spans="1:8" s="74" customFormat="1" ht="12.75">
      <c r="A122" s="39" t="str">
        <f ca="1">IF(ISERROR(MATCH(F122,Код_КВР,0)),"",INDIRECT(ADDRESS(MATCH(F122,Код_КВР,0)+1,2,,,"КВР")))</f>
        <v>Закупка товаров, работ и услуг для муниципальных нужд</v>
      </c>
      <c r="B122" s="6">
        <v>801</v>
      </c>
      <c r="C122" s="8" t="s">
        <v>544</v>
      </c>
      <c r="D122" s="8" t="s">
        <v>522</v>
      </c>
      <c r="E122" s="6" t="s">
        <v>474</v>
      </c>
      <c r="F122" s="6">
        <v>200</v>
      </c>
      <c r="G122" s="15">
        <f t="shared" si="14"/>
        <v>720</v>
      </c>
      <c r="H122" s="15">
        <f t="shared" si="14"/>
        <v>720</v>
      </c>
    </row>
    <row r="123" spans="1:8" s="74" customFormat="1" ht="33">
      <c r="A123" s="39" t="str">
        <f ca="1">IF(ISERROR(MATCH(F123,Код_КВР,0)),"",INDIRECT(ADDRESS(MATCH(F123,Код_КВР,0)+1,2,,,"КВР")))</f>
        <v>Иные закупки товаров, работ и услуг для обеспечения муниципальных нужд</v>
      </c>
      <c r="B123" s="6">
        <v>801</v>
      </c>
      <c r="C123" s="8" t="s">
        <v>544</v>
      </c>
      <c r="D123" s="8" t="s">
        <v>522</v>
      </c>
      <c r="E123" s="6" t="s">
        <v>474</v>
      </c>
      <c r="F123" s="6">
        <v>240</v>
      </c>
      <c r="G123" s="15">
        <f t="shared" si="14"/>
        <v>720</v>
      </c>
      <c r="H123" s="15">
        <f t="shared" si="14"/>
        <v>720</v>
      </c>
    </row>
    <row r="124" spans="1:8" s="74" customFormat="1" ht="33">
      <c r="A124" s="39" t="str">
        <f ca="1">IF(ISERROR(MATCH(F124,Код_КВР,0)),"",INDIRECT(ADDRESS(MATCH(F124,Код_КВР,0)+1,2,,,"КВР")))</f>
        <v xml:space="preserve">Прочая закупка товаров, работ и услуг для обеспечения муниципальных нужд         </v>
      </c>
      <c r="B124" s="6">
        <v>801</v>
      </c>
      <c r="C124" s="8" t="s">
        <v>544</v>
      </c>
      <c r="D124" s="8" t="s">
        <v>522</v>
      </c>
      <c r="E124" s="6" t="s">
        <v>474</v>
      </c>
      <c r="F124" s="6">
        <v>244</v>
      </c>
      <c r="G124" s="15">
        <v>720</v>
      </c>
      <c r="H124" s="15">
        <v>720</v>
      </c>
    </row>
    <row r="125" spans="1:8" s="74" customFormat="1" ht="12.75">
      <c r="A125" s="39" t="str">
        <f ca="1">IF(ISERROR(MATCH(E125,Код_КЦСР,0)),"",INDIRECT(ADDRESS(MATCH(E125,Код_КЦСР,0)+1,2,,,"КЦСР")))</f>
        <v>Оплата членских взносов в союзы и ассоциации</v>
      </c>
      <c r="B125" s="6">
        <v>801</v>
      </c>
      <c r="C125" s="8" t="s">
        <v>544</v>
      </c>
      <c r="D125" s="8" t="s">
        <v>522</v>
      </c>
      <c r="E125" s="6" t="s">
        <v>476</v>
      </c>
      <c r="F125" s="6"/>
      <c r="G125" s="15">
        <f aca="true" t="shared" si="15" ref="G125:H127">G126</f>
        <v>479.7</v>
      </c>
      <c r="H125" s="15">
        <f t="shared" si="15"/>
        <v>479.7</v>
      </c>
    </row>
    <row r="126" spans="1:8" s="74" customFormat="1" ht="12.75">
      <c r="A126" s="39" t="str">
        <f ca="1">IF(ISERROR(MATCH(F126,Код_КВР,0)),"",INDIRECT(ADDRESS(MATCH(F126,Код_КВР,0)+1,2,,,"КВР")))</f>
        <v>Иные бюджетные ассигнования</v>
      </c>
      <c r="B126" s="6">
        <v>801</v>
      </c>
      <c r="C126" s="8" t="s">
        <v>544</v>
      </c>
      <c r="D126" s="8" t="s">
        <v>522</v>
      </c>
      <c r="E126" s="6" t="s">
        <v>476</v>
      </c>
      <c r="F126" s="6">
        <v>800</v>
      </c>
      <c r="G126" s="15">
        <f t="shared" si="15"/>
        <v>479.7</v>
      </c>
      <c r="H126" s="15">
        <f t="shared" si="15"/>
        <v>479.7</v>
      </c>
    </row>
    <row r="127" spans="1:8" s="74" customFormat="1" ht="12.75">
      <c r="A127" s="39" t="str">
        <f ca="1">IF(ISERROR(MATCH(F127,Код_КВР,0)),"",INDIRECT(ADDRESS(MATCH(F127,Код_КВР,0)+1,2,,,"КВР")))</f>
        <v>Уплата налогов, сборов и иных платежей</v>
      </c>
      <c r="B127" s="6">
        <v>801</v>
      </c>
      <c r="C127" s="8" t="s">
        <v>544</v>
      </c>
      <c r="D127" s="8" t="s">
        <v>522</v>
      </c>
      <c r="E127" s="6" t="s">
        <v>476</v>
      </c>
      <c r="F127" s="6">
        <v>850</v>
      </c>
      <c r="G127" s="15">
        <f t="shared" si="15"/>
        <v>479.7</v>
      </c>
      <c r="H127" s="15">
        <f t="shared" si="15"/>
        <v>479.7</v>
      </c>
    </row>
    <row r="128" spans="1:8" s="74" customFormat="1" ht="12.75">
      <c r="A128" s="39" t="str">
        <f ca="1">IF(ISERROR(MATCH(F128,Код_КВР,0)),"",INDIRECT(ADDRESS(MATCH(F128,Код_КВР,0)+1,2,,,"КВР")))</f>
        <v>Уплата прочих налогов, сборов и иных платежей</v>
      </c>
      <c r="B128" s="6">
        <v>801</v>
      </c>
      <c r="C128" s="8" t="s">
        <v>544</v>
      </c>
      <c r="D128" s="8" t="s">
        <v>522</v>
      </c>
      <c r="E128" s="6" t="s">
        <v>476</v>
      </c>
      <c r="F128" s="6">
        <v>852</v>
      </c>
      <c r="G128" s="15">
        <v>479.7</v>
      </c>
      <c r="H128" s="15">
        <v>479.7</v>
      </c>
    </row>
    <row r="129" spans="1:8" s="74" customFormat="1" ht="33">
      <c r="A129" s="39" t="str">
        <f ca="1">IF(ISERROR(MATCH(E129,Код_КЦСР,0)),"",INDIRECT(ADDRESS(MATCH(E129,Код_КЦСР,0)+1,2,,,"КЦСР")))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29" s="6">
        <v>801</v>
      </c>
      <c r="C129" s="8" t="s">
        <v>544</v>
      </c>
      <c r="D129" s="8" t="s">
        <v>522</v>
      </c>
      <c r="E129" s="6" t="s">
        <v>482</v>
      </c>
      <c r="F129" s="6"/>
      <c r="G129" s="15">
        <f aca="true" t="shared" si="16" ref="G129:H131">G130</f>
        <v>20</v>
      </c>
      <c r="H129" s="15">
        <f t="shared" si="16"/>
        <v>20</v>
      </c>
    </row>
    <row r="130" spans="1:8" s="74" customFormat="1" ht="12.75">
      <c r="A130" s="39" t="str">
        <f ca="1">IF(ISERROR(MATCH(E130,Код_КЦСР,0)),"",INDIRECT(ADDRESS(MATCH(E130,Код_КЦСР,0)+1,2,,,"КЦСР")))</f>
        <v>Профилактика преступлений и иных правонарушений в городе Череповце</v>
      </c>
      <c r="B130" s="6">
        <v>801</v>
      </c>
      <c r="C130" s="8" t="s">
        <v>544</v>
      </c>
      <c r="D130" s="8" t="s">
        <v>522</v>
      </c>
      <c r="E130" s="6" t="s">
        <v>484</v>
      </c>
      <c r="F130" s="6"/>
      <c r="G130" s="15">
        <f t="shared" si="16"/>
        <v>20</v>
      </c>
      <c r="H130" s="15">
        <f t="shared" si="16"/>
        <v>20</v>
      </c>
    </row>
    <row r="131" spans="1:8" s="74" customFormat="1" ht="12.75">
      <c r="A131" s="39" t="str">
        <f ca="1">IF(ISERROR(MATCH(E131,Код_КЦСР,0)),"",INDIRECT(ADDRESS(MATCH(E131,Код_КЦСР,0)+1,2,,,"КЦСР")))</f>
        <v>Привлечение общественности к охране общественного порядка</v>
      </c>
      <c r="B131" s="6">
        <v>801</v>
      </c>
      <c r="C131" s="8" t="s">
        <v>544</v>
      </c>
      <c r="D131" s="8" t="s">
        <v>522</v>
      </c>
      <c r="E131" s="6" t="s">
        <v>486</v>
      </c>
      <c r="F131" s="6"/>
      <c r="G131" s="15">
        <f t="shared" si="16"/>
        <v>20</v>
      </c>
      <c r="H131" s="15">
        <f t="shared" si="16"/>
        <v>20</v>
      </c>
    </row>
    <row r="132" spans="1:8" s="74" customFormat="1" ht="12.75">
      <c r="A132" s="39" t="str">
        <f ca="1">IF(ISERROR(MATCH(F132,Код_КВР,0)),"",INDIRECT(ADDRESS(MATCH(F132,Код_КВР,0)+1,2,,,"КВР")))</f>
        <v>Закупка товаров, работ и услуг для муниципальных нужд</v>
      </c>
      <c r="B132" s="6">
        <v>801</v>
      </c>
      <c r="C132" s="8" t="s">
        <v>544</v>
      </c>
      <c r="D132" s="8" t="s">
        <v>522</v>
      </c>
      <c r="E132" s="6" t="s">
        <v>486</v>
      </c>
      <c r="F132" s="6">
        <v>200</v>
      </c>
      <c r="G132" s="15">
        <f>G133</f>
        <v>20</v>
      </c>
      <c r="H132" s="15">
        <f>H133</f>
        <v>20</v>
      </c>
    </row>
    <row r="133" spans="1:8" s="74" customFormat="1" ht="33">
      <c r="A133" s="39" t="str">
        <f ca="1">IF(ISERROR(MATCH(F133,Код_КВР,0)),"",INDIRECT(ADDRESS(MATCH(F133,Код_КВР,0)+1,2,,,"КВР")))</f>
        <v>Иные закупки товаров, работ и услуг для обеспечения муниципальных нужд</v>
      </c>
      <c r="B133" s="6">
        <v>801</v>
      </c>
      <c r="C133" s="8" t="s">
        <v>544</v>
      </c>
      <c r="D133" s="8" t="s">
        <v>522</v>
      </c>
      <c r="E133" s="6" t="s">
        <v>486</v>
      </c>
      <c r="F133" s="6">
        <v>240</v>
      </c>
      <c r="G133" s="15">
        <f>G134</f>
        <v>20</v>
      </c>
      <c r="H133" s="15">
        <f>H134</f>
        <v>20</v>
      </c>
    </row>
    <row r="134" spans="1:8" s="74" customFormat="1" ht="33">
      <c r="A134" s="39" t="str">
        <f ca="1">IF(ISERROR(MATCH(F134,Код_КВР,0)),"",INDIRECT(ADDRESS(MATCH(F134,Код_КВР,0)+1,2,,,"КВР")))</f>
        <v xml:space="preserve">Прочая закупка товаров, работ и услуг для обеспечения муниципальных нужд         </v>
      </c>
      <c r="B134" s="6">
        <v>801</v>
      </c>
      <c r="C134" s="8" t="s">
        <v>544</v>
      </c>
      <c r="D134" s="8" t="s">
        <v>522</v>
      </c>
      <c r="E134" s="6" t="s">
        <v>486</v>
      </c>
      <c r="F134" s="6">
        <v>244</v>
      </c>
      <c r="G134" s="15">
        <v>20</v>
      </c>
      <c r="H134" s="15">
        <v>20</v>
      </c>
    </row>
    <row r="135" spans="1:8" s="74" customFormat="1" ht="33">
      <c r="A135" s="39" t="str">
        <f ca="1">IF(ISERROR(MATCH(E135,Код_КЦСР,0)),"",INDIRECT(ADDRESS(MATCH(E135,Код_КЦСР,0)+1,2,,,"КЦСР")))</f>
        <v>Непрограммные направления деятельности органов местного самоуправления</v>
      </c>
      <c r="B135" s="6">
        <v>801</v>
      </c>
      <c r="C135" s="8" t="s">
        <v>544</v>
      </c>
      <c r="D135" s="8" t="s">
        <v>522</v>
      </c>
      <c r="E135" s="6" t="s">
        <v>7</v>
      </c>
      <c r="F135" s="6"/>
      <c r="G135" s="15">
        <f aca="true" t="shared" si="17" ref="G135:H140">G136</f>
        <v>100</v>
      </c>
      <c r="H135" s="15">
        <f t="shared" si="17"/>
        <v>100</v>
      </c>
    </row>
    <row r="136" spans="1:8" s="74" customFormat="1" ht="12.75">
      <c r="A136" s="39" t="str">
        <f ca="1">IF(ISERROR(MATCH(E136,Код_КЦСР,0)),"",INDIRECT(ADDRESS(MATCH(E136,Код_КЦСР,0)+1,2,,,"КЦСР")))</f>
        <v>Расходы, не включенные в муниципальные программы города Череповца</v>
      </c>
      <c r="B136" s="6">
        <v>801</v>
      </c>
      <c r="C136" s="8" t="s">
        <v>544</v>
      </c>
      <c r="D136" s="8" t="s">
        <v>522</v>
      </c>
      <c r="E136" s="6" t="s">
        <v>9</v>
      </c>
      <c r="F136" s="6"/>
      <c r="G136" s="15">
        <f t="shared" si="17"/>
        <v>100</v>
      </c>
      <c r="H136" s="15">
        <f t="shared" si="17"/>
        <v>100</v>
      </c>
    </row>
    <row r="137" spans="1:8" s="74" customFormat="1" ht="33">
      <c r="A137" s="39" t="str">
        <f ca="1">IF(ISERROR(MATCH(E137,Код_КЦСР,0)),"",INDIRECT(ADDRESS(MATCH(E137,Код_КЦСР,0)+1,2,,,"КЦСР")))</f>
        <v>Реализация функций органов местного самоуправления города, связанных с общегородским управлением</v>
      </c>
      <c r="B137" s="6">
        <v>801</v>
      </c>
      <c r="C137" s="8" t="s">
        <v>544</v>
      </c>
      <c r="D137" s="8" t="s">
        <v>522</v>
      </c>
      <c r="E137" s="6" t="s">
        <v>17</v>
      </c>
      <c r="F137" s="6"/>
      <c r="G137" s="15">
        <f t="shared" si="17"/>
        <v>100</v>
      </c>
      <c r="H137" s="15">
        <f t="shared" si="17"/>
        <v>100</v>
      </c>
    </row>
    <row r="138" spans="1:8" s="74" customFormat="1" ht="12.75">
      <c r="A138" s="39" t="str">
        <f ca="1">IF(ISERROR(MATCH(E138,Код_КЦСР,0)),"",INDIRECT(ADDRESS(MATCH(E138,Код_КЦСР,0)+1,2,,,"КЦСР")))</f>
        <v>Расходы на судебные издержки и исполнение судебных решений</v>
      </c>
      <c r="B138" s="6">
        <v>801</v>
      </c>
      <c r="C138" s="8" t="s">
        <v>544</v>
      </c>
      <c r="D138" s="8" t="s">
        <v>522</v>
      </c>
      <c r="E138" s="6" t="s">
        <v>19</v>
      </c>
      <c r="F138" s="6"/>
      <c r="G138" s="15">
        <f t="shared" si="17"/>
        <v>100</v>
      </c>
      <c r="H138" s="15">
        <f t="shared" si="17"/>
        <v>100</v>
      </c>
    </row>
    <row r="139" spans="1:8" s="74" customFormat="1" ht="12.75">
      <c r="A139" s="39" t="str">
        <f ca="1">IF(ISERROR(MATCH(F139,Код_КВР,0)),"",INDIRECT(ADDRESS(MATCH(F139,Код_КВР,0)+1,2,,,"КВР")))</f>
        <v>Иные бюджетные ассигнования</v>
      </c>
      <c r="B139" s="6">
        <v>801</v>
      </c>
      <c r="C139" s="8" t="s">
        <v>544</v>
      </c>
      <c r="D139" s="8" t="s">
        <v>522</v>
      </c>
      <c r="E139" s="6" t="s">
        <v>19</v>
      </c>
      <c r="F139" s="6">
        <v>800</v>
      </c>
      <c r="G139" s="15">
        <f t="shared" si="17"/>
        <v>100</v>
      </c>
      <c r="H139" s="15">
        <f t="shared" si="17"/>
        <v>100</v>
      </c>
    </row>
    <row r="140" spans="1:8" s="74" customFormat="1" ht="12.75">
      <c r="A140" s="39" t="str">
        <f ca="1">IF(ISERROR(MATCH(F140,Код_КВР,0)),"",INDIRECT(ADDRESS(MATCH(F140,Код_КВР,0)+1,2,,,"КВР")))</f>
        <v>Исполнение судебных актов</v>
      </c>
      <c r="B140" s="6">
        <v>801</v>
      </c>
      <c r="C140" s="8" t="s">
        <v>544</v>
      </c>
      <c r="D140" s="8" t="s">
        <v>522</v>
      </c>
      <c r="E140" s="6" t="s">
        <v>19</v>
      </c>
      <c r="F140" s="6">
        <v>830</v>
      </c>
      <c r="G140" s="15">
        <f t="shared" si="17"/>
        <v>100</v>
      </c>
      <c r="H140" s="15">
        <f t="shared" si="17"/>
        <v>100</v>
      </c>
    </row>
    <row r="141" spans="1:8" s="74" customFormat="1" ht="82.5">
      <c r="A141" s="39" t="str">
        <f ca="1">IF(ISERROR(MATCH(F141,Код_КВР,0)),"",INDIRECT(ADDRESS(MATCH(F141,Код_КВР,0)+1,2,,,"КВР")))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41" s="6">
        <v>801</v>
      </c>
      <c r="C141" s="8" t="s">
        <v>544</v>
      </c>
      <c r="D141" s="8" t="s">
        <v>522</v>
      </c>
      <c r="E141" s="6" t="s">
        <v>19</v>
      </c>
      <c r="F141" s="6">
        <v>831</v>
      </c>
      <c r="G141" s="15">
        <v>100</v>
      </c>
      <c r="H141" s="15">
        <v>100</v>
      </c>
    </row>
    <row r="142" spans="1:8" s="74" customFormat="1" ht="12.75">
      <c r="A142" s="39" t="str">
        <f ca="1">IF(ISERROR(MATCH(C142,Код_Раздел,0)),"",INDIRECT(ADDRESS(MATCH(C142,Код_Раздел,0)+1,2,,,"Раздел")))</f>
        <v>Национальная безопасность и правоохранительная  деятельность</v>
      </c>
      <c r="B142" s="6">
        <v>801</v>
      </c>
      <c r="C142" s="8" t="s">
        <v>546</v>
      </c>
      <c r="D142" s="8"/>
      <c r="E142" s="6"/>
      <c r="F142" s="6"/>
      <c r="G142" s="15">
        <f>G143</f>
        <v>58571.50000000001</v>
      </c>
      <c r="H142" s="15">
        <f>H143</f>
        <v>58745.700000000004</v>
      </c>
    </row>
    <row r="143" spans="1:8" s="74" customFormat="1" ht="33">
      <c r="A143" s="14" t="s">
        <v>591</v>
      </c>
      <c r="B143" s="6">
        <v>801</v>
      </c>
      <c r="C143" s="8" t="s">
        <v>546</v>
      </c>
      <c r="D143" s="8" t="s">
        <v>550</v>
      </c>
      <c r="E143" s="6"/>
      <c r="F143" s="6"/>
      <c r="G143" s="15">
        <f>G144+G153+G183</f>
        <v>58571.50000000001</v>
      </c>
      <c r="H143" s="15">
        <f>H144+H153+H183</f>
        <v>58745.700000000004</v>
      </c>
    </row>
    <row r="144" spans="1:8" s="74" customFormat="1" ht="12.75">
      <c r="A144" s="39" t="str">
        <f ca="1">IF(ISERROR(MATCH(E144,Код_КЦСР,0)),"",INDIRECT(ADDRESS(MATCH(E144,Код_КЦСР,0)+1,2,,,"КЦСР")))</f>
        <v>Муниципальная программа «Здоровый город» на 2014-2022 годы</v>
      </c>
      <c r="B144" s="6">
        <v>801</v>
      </c>
      <c r="C144" s="8" t="s">
        <v>546</v>
      </c>
      <c r="D144" s="8" t="s">
        <v>550</v>
      </c>
      <c r="E144" s="6" t="s">
        <v>306</v>
      </c>
      <c r="F144" s="6"/>
      <c r="G144" s="15">
        <f>G145+G149</f>
        <v>142.3</v>
      </c>
      <c r="H144" s="15">
        <f>H145+H149</f>
        <v>142.3</v>
      </c>
    </row>
    <row r="145" spans="1:8" s="74" customFormat="1" ht="12.75">
      <c r="A145" s="39" t="str">
        <f ca="1">IF(ISERROR(MATCH(E145,Код_КЦСР,0)),"",INDIRECT(ADDRESS(MATCH(E145,Код_КЦСР,0)+1,2,,,"КЦСР")))</f>
        <v>Сохранение и укрепление здоровья детей и подростков</v>
      </c>
      <c r="B145" s="6">
        <v>801</v>
      </c>
      <c r="C145" s="8" t="s">
        <v>546</v>
      </c>
      <c r="D145" s="8" t="s">
        <v>550</v>
      </c>
      <c r="E145" s="6" t="s">
        <v>309</v>
      </c>
      <c r="F145" s="6"/>
      <c r="G145" s="15">
        <f aca="true" t="shared" si="18" ref="G145:H147">G146</f>
        <v>77.9</v>
      </c>
      <c r="H145" s="15">
        <f t="shared" si="18"/>
        <v>77.9</v>
      </c>
    </row>
    <row r="146" spans="1:8" s="74" customFormat="1" ht="12.75">
      <c r="A146" s="39" t="str">
        <f ca="1">IF(ISERROR(MATCH(F146,Код_КВР,0)),"",INDIRECT(ADDRESS(MATCH(F146,Код_КВР,0)+1,2,,,"КВР")))</f>
        <v>Закупка товаров, работ и услуг для муниципальных нужд</v>
      </c>
      <c r="B146" s="6">
        <v>801</v>
      </c>
      <c r="C146" s="8" t="s">
        <v>546</v>
      </c>
      <c r="D146" s="8" t="s">
        <v>550</v>
      </c>
      <c r="E146" s="6" t="s">
        <v>309</v>
      </c>
      <c r="F146" s="6">
        <v>200</v>
      </c>
      <c r="G146" s="15">
        <f t="shared" si="18"/>
        <v>77.9</v>
      </c>
      <c r="H146" s="15">
        <f t="shared" si="18"/>
        <v>77.9</v>
      </c>
    </row>
    <row r="147" spans="1:8" s="74" customFormat="1" ht="33">
      <c r="A147" s="39" t="str">
        <f ca="1">IF(ISERROR(MATCH(F147,Код_КВР,0)),"",INDIRECT(ADDRESS(MATCH(F147,Код_КВР,0)+1,2,,,"КВР")))</f>
        <v>Иные закупки товаров, работ и услуг для обеспечения муниципальных нужд</v>
      </c>
      <c r="B147" s="6">
        <v>801</v>
      </c>
      <c r="C147" s="8" t="s">
        <v>546</v>
      </c>
      <c r="D147" s="8" t="s">
        <v>550</v>
      </c>
      <c r="E147" s="6" t="s">
        <v>309</v>
      </c>
      <c r="F147" s="6">
        <v>240</v>
      </c>
      <c r="G147" s="15">
        <f t="shared" si="18"/>
        <v>77.9</v>
      </c>
      <c r="H147" s="15">
        <f t="shared" si="18"/>
        <v>77.9</v>
      </c>
    </row>
    <row r="148" spans="1:8" s="74" customFormat="1" ht="33">
      <c r="A148" s="39" t="str">
        <f ca="1">IF(ISERROR(MATCH(F148,Код_КВР,0)),"",INDIRECT(ADDRESS(MATCH(F148,Код_КВР,0)+1,2,,,"КВР")))</f>
        <v xml:space="preserve">Прочая закупка товаров, работ и услуг для обеспечения муниципальных нужд         </v>
      </c>
      <c r="B148" s="6">
        <v>801</v>
      </c>
      <c r="C148" s="8" t="s">
        <v>546</v>
      </c>
      <c r="D148" s="8" t="s">
        <v>550</v>
      </c>
      <c r="E148" s="6" t="s">
        <v>309</v>
      </c>
      <c r="F148" s="6">
        <v>244</v>
      </c>
      <c r="G148" s="15">
        <v>77.9</v>
      </c>
      <c r="H148" s="15">
        <v>77.9</v>
      </c>
    </row>
    <row r="149" spans="1:8" s="74" customFormat="1" ht="12.75">
      <c r="A149" s="39" t="str">
        <f ca="1">IF(ISERROR(MATCH(E149,Код_КЦСР,0)),"",INDIRECT(ADDRESS(MATCH(E149,Код_КЦСР,0)+1,2,,,"КЦСР")))</f>
        <v>Здоровье на рабочем месте</v>
      </c>
      <c r="B149" s="6">
        <v>801</v>
      </c>
      <c r="C149" s="8" t="s">
        <v>546</v>
      </c>
      <c r="D149" s="8" t="s">
        <v>550</v>
      </c>
      <c r="E149" s="6" t="s">
        <v>315</v>
      </c>
      <c r="F149" s="6"/>
      <c r="G149" s="15">
        <f aca="true" t="shared" si="19" ref="G149:H151">G150</f>
        <v>64.4</v>
      </c>
      <c r="H149" s="15">
        <f t="shared" si="19"/>
        <v>64.4</v>
      </c>
    </row>
    <row r="150" spans="1:8" s="74" customFormat="1" ht="12.75">
      <c r="A150" s="39" t="str">
        <f ca="1">IF(ISERROR(MATCH(F150,Код_КВР,0)),"",INDIRECT(ADDRESS(MATCH(F150,Код_КВР,0)+1,2,,,"КВР")))</f>
        <v>Закупка товаров, работ и услуг для муниципальных нужд</v>
      </c>
      <c r="B150" s="6">
        <v>801</v>
      </c>
      <c r="C150" s="8" t="s">
        <v>546</v>
      </c>
      <c r="D150" s="8" t="s">
        <v>550</v>
      </c>
      <c r="E150" s="6" t="s">
        <v>315</v>
      </c>
      <c r="F150" s="6">
        <v>200</v>
      </c>
      <c r="G150" s="15">
        <f t="shared" si="19"/>
        <v>64.4</v>
      </c>
      <c r="H150" s="15">
        <f t="shared" si="19"/>
        <v>64.4</v>
      </c>
    </row>
    <row r="151" spans="1:8" s="74" customFormat="1" ht="33">
      <c r="A151" s="39" t="str">
        <f ca="1">IF(ISERROR(MATCH(F151,Код_КВР,0)),"",INDIRECT(ADDRESS(MATCH(F151,Код_КВР,0)+1,2,,,"КВР")))</f>
        <v>Иные закупки товаров, работ и услуг для обеспечения муниципальных нужд</v>
      </c>
      <c r="B151" s="6">
        <v>801</v>
      </c>
      <c r="C151" s="8" t="s">
        <v>546</v>
      </c>
      <c r="D151" s="8" t="s">
        <v>550</v>
      </c>
      <c r="E151" s="6" t="s">
        <v>315</v>
      </c>
      <c r="F151" s="6">
        <v>240</v>
      </c>
      <c r="G151" s="15">
        <f t="shared" si="19"/>
        <v>64.4</v>
      </c>
      <c r="H151" s="15">
        <f t="shared" si="19"/>
        <v>64.4</v>
      </c>
    </row>
    <row r="152" spans="1:8" s="74" customFormat="1" ht="33">
      <c r="A152" s="39" t="str">
        <f ca="1">IF(ISERROR(MATCH(F152,Код_КВР,0)),"",INDIRECT(ADDRESS(MATCH(F152,Код_КВР,0)+1,2,,,"КВР")))</f>
        <v xml:space="preserve">Прочая закупка товаров, работ и услуг для обеспечения муниципальных нужд         </v>
      </c>
      <c r="B152" s="6">
        <v>801</v>
      </c>
      <c r="C152" s="8" t="s">
        <v>546</v>
      </c>
      <c r="D152" s="8" t="s">
        <v>550</v>
      </c>
      <c r="E152" s="6" t="s">
        <v>315</v>
      </c>
      <c r="F152" s="6">
        <v>244</v>
      </c>
      <c r="G152" s="15">
        <v>64.4</v>
      </c>
      <c r="H152" s="15">
        <v>64.4</v>
      </c>
    </row>
    <row r="153" spans="1:8" s="74" customFormat="1" ht="33">
      <c r="A153" s="39" t="str">
        <f ca="1">IF(ISERROR(MATCH(E153,Код_КЦСР,0)),"",INDIRECT(ADDRESS(MATCH(E153,Код_КЦСР,0)+1,2,,,"КЦСР")))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53" s="6">
        <v>801</v>
      </c>
      <c r="C153" s="8" t="s">
        <v>546</v>
      </c>
      <c r="D153" s="8" t="s">
        <v>550</v>
      </c>
      <c r="E153" s="6" t="s">
        <v>413</v>
      </c>
      <c r="F153" s="6"/>
      <c r="G153" s="15">
        <f>G154+G159</f>
        <v>49099.8</v>
      </c>
      <c r="H153" s="15">
        <f>H154+H159</f>
        <v>49189.9</v>
      </c>
    </row>
    <row r="154" spans="1:8" s="74" customFormat="1" ht="12.75">
      <c r="A154" s="39" t="str">
        <f ca="1">IF(ISERROR(MATCH(E154,Код_КЦСР,0)),"",INDIRECT(ADDRESS(MATCH(E154,Код_КЦСР,0)+1,2,,,"КЦСР")))</f>
        <v>Обеспечение пожарной безопасности муниципальных учреждений города</v>
      </c>
      <c r="B154" s="6">
        <v>801</v>
      </c>
      <c r="C154" s="8" t="s">
        <v>546</v>
      </c>
      <c r="D154" s="8" t="s">
        <v>550</v>
      </c>
      <c r="E154" s="6" t="s">
        <v>415</v>
      </c>
      <c r="F154" s="6"/>
      <c r="G154" s="15">
        <f aca="true" t="shared" si="20" ref="G154:H157">G155</f>
        <v>145</v>
      </c>
      <c r="H154" s="15">
        <f t="shared" si="20"/>
        <v>150</v>
      </c>
    </row>
    <row r="155" spans="1:8" s="74" customFormat="1" ht="49.5">
      <c r="A155" s="39" t="str">
        <f ca="1">IF(ISERROR(MATCH(E155,Код_КЦСР,0)),"",INDIRECT(ADDRESS(MATCH(E155,Код_КЦСР,0)+1,2,,,"КЦСР")))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55" s="6">
        <v>801</v>
      </c>
      <c r="C155" s="8" t="s">
        <v>546</v>
      </c>
      <c r="D155" s="8" t="s">
        <v>550</v>
      </c>
      <c r="E155" s="6" t="s">
        <v>417</v>
      </c>
      <c r="F155" s="6"/>
      <c r="G155" s="15">
        <f t="shared" si="20"/>
        <v>145</v>
      </c>
      <c r="H155" s="15">
        <f t="shared" si="20"/>
        <v>150</v>
      </c>
    </row>
    <row r="156" spans="1:8" s="74" customFormat="1" ht="12.75">
      <c r="A156" s="39" t="str">
        <f ca="1">IF(ISERROR(MATCH(F156,Код_КВР,0)),"",INDIRECT(ADDRESS(MATCH(F156,Код_КВР,0)+1,2,,,"КВР")))</f>
        <v>Закупка товаров, работ и услуг для муниципальных нужд</v>
      </c>
      <c r="B156" s="6">
        <v>801</v>
      </c>
      <c r="C156" s="8" t="s">
        <v>546</v>
      </c>
      <c r="D156" s="8" t="s">
        <v>550</v>
      </c>
      <c r="E156" s="6" t="s">
        <v>417</v>
      </c>
      <c r="F156" s="6">
        <v>200</v>
      </c>
      <c r="G156" s="15">
        <f t="shared" si="20"/>
        <v>145</v>
      </c>
      <c r="H156" s="15">
        <f t="shared" si="20"/>
        <v>150</v>
      </c>
    </row>
    <row r="157" spans="1:8" s="74" customFormat="1" ht="33">
      <c r="A157" s="39" t="str">
        <f ca="1">IF(ISERROR(MATCH(F157,Код_КВР,0)),"",INDIRECT(ADDRESS(MATCH(F157,Код_КВР,0)+1,2,,,"КВР")))</f>
        <v>Иные закупки товаров, работ и услуг для обеспечения муниципальных нужд</v>
      </c>
      <c r="B157" s="6">
        <v>801</v>
      </c>
      <c r="C157" s="8" t="s">
        <v>546</v>
      </c>
      <c r="D157" s="8" t="s">
        <v>550</v>
      </c>
      <c r="E157" s="6" t="s">
        <v>417</v>
      </c>
      <c r="F157" s="6">
        <v>240</v>
      </c>
      <c r="G157" s="15">
        <f t="shared" si="20"/>
        <v>145</v>
      </c>
      <c r="H157" s="15">
        <f t="shared" si="20"/>
        <v>150</v>
      </c>
    </row>
    <row r="158" spans="1:8" s="74" customFormat="1" ht="33">
      <c r="A158" s="39" t="str">
        <f ca="1">IF(ISERROR(MATCH(F158,Код_КВР,0)),"",INDIRECT(ADDRESS(MATCH(F158,Код_КВР,0)+1,2,,,"КВР")))</f>
        <v xml:space="preserve">Прочая закупка товаров, работ и услуг для обеспечения муниципальных нужд         </v>
      </c>
      <c r="B158" s="6">
        <v>801</v>
      </c>
      <c r="C158" s="8" t="s">
        <v>546</v>
      </c>
      <c r="D158" s="8" t="s">
        <v>550</v>
      </c>
      <c r="E158" s="6" t="s">
        <v>417</v>
      </c>
      <c r="F158" s="6">
        <v>244</v>
      </c>
      <c r="G158" s="15">
        <v>145</v>
      </c>
      <c r="H158" s="15">
        <v>150</v>
      </c>
    </row>
    <row r="159" spans="1:8" s="74" customFormat="1" ht="33">
      <c r="A159" s="39" t="str">
        <f ca="1">IF(ISERROR(MATCH(E159,Код_КЦСР,0)),"",INDIRECT(ADDRESS(MATCH(E159,Код_КЦСР,0)+1,2,,,"КЦСР")))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59" s="6">
        <v>801</v>
      </c>
      <c r="C159" s="8" t="s">
        <v>546</v>
      </c>
      <c r="D159" s="8" t="s">
        <v>550</v>
      </c>
      <c r="E159" s="6" t="s">
        <v>439</v>
      </c>
      <c r="F159" s="6"/>
      <c r="G159" s="15">
        <f>G160+G166+G170+G173</f>
        <v>48954.8</v>
      </c>
      <c r="H159" s="15">
        <f>H160+H166+H170+H173</f>
        <v>49039.9</v>
      </c>
    </row>
    <row r="160" spans="1:8" s="74" customFormat="1" ht="33">
      <c r="A160" s="39" t="str">
        <f ca="1">IF(ISERROR(MATCH(E160,Код_КЦСР,0)),"",INDIRECT(ADDRESS(MATCH(E160,Код_КЦСР,0)+1,2,,,"КЦСР")))</f>
        <v>Оснащение ВСО и ПСО МКУ «ЦЗНТЧС» современными аварийно-спасательными средствами и инструментом</v>
      </c>
      <c r="B160" s="6">
        <v>801</v>
      </c>
      <c r="C160" s="8" t="s">
        <v>546</v>
      </c>
      <c r="D160" s="8" t="s">
        <v>550</v>
      </c>
      <c r="E160" s="6" t="s">
        <v>441</v>
      </c>
      <c r="F160" s="6"/>
      <c r="G160" s="15">
        <f>G161+G163</f>
        <v>653.3</v>
      </c>
      <c r="H160" s="15">
        <f>H161+H163</f>
        <v>653.3</v>
      </c>
    </row>
    <row r="161" spans="1:8" s="74" customFormat="1" ht="33">
      <c r="A161" s="39" t="str">
        <f ca="1">IF(ISERROR(MATCH(F161,Код_КВР,0)),"",INDIRECT(ADDRESS(MATCH(F161,Код_КВР,0)+1,2,,,"КВР")))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61" s="6">
        <v>801</v>
      </c>
      <c r="C161" s="8" t="s">
        <v>546</v>
      </c>
      <c r="D161" s="8" t="s">
        <v>550</v>
      </c>
      <c r="E161" s="6" t="s">
        <v>441</v>
      </c>
      <c r="F161" s="6">
        <v>100</v>
      </c>
      <c r="G161" s="15">
        <f>G162</f>
        <v>555</v>
      </c>
      <c r="H161" s="15">
        <f>H162</f>
        <v>555</v>
      </c>
    </row>
    <row r="162" spans="1:8" s="74" customFormat="1" ht="12.75">
      <c r="A162" s="39" t="str">
        <f ca="1">IF(ISERROR(MATCH(F162,Код_КВР,0)),"",INDIRECT(ADDRESS(MATCH(F162,Код_КВР,0)+1,2,,,"КВР")))</f>
        <v>Расходы на выплаты персоналу казенных учреждений</v>
      </c>
      <c r="B162" s="6">
        <v>801</v>
      </c>
      <c r="C162" s="8" t="s">
        <v>546</v>
      </c>
      <c r="D162" s="8" t="s">
        <v>550</v>
      </c>
      <c r="E162" s="6" t="s">
        <v>441</v>
      </c>
      <c r="F162" s="6">
        <v>110</v>
      </c>
      <c r="G162" s="15">
        <v>555</v>
      </c>
      <c r="H162" s="15">
        <v>555</v>
      </c>
    </row>
    <row r="163" spans="1:8" s="74" customFormat="1" ht="12.75">
      <c r="A163" s="39" t="str">
        <f ca="1">IF(ISERROR(MATCH(F163,Код_КВР,0)),"",INDIRECT(ADDRESS(MATCH(F163,Код_КВР,0)+1,2,,,"КВР")))</f>
        <v>Закупка товаров, работ и услуг для муниципальных нужд</v>
      </c>
      <c r="B163" s="6">
        <v>801</v>
      </c>
      <c r="C163" s="8" t="s">
        <v>546</v>
      </c>
      <c r="D163" s="8" t="s">
        <v>550</v>
      </c>
      <c r="E163" s="6" t="s">
        <v>441</v>
      </c>
      <c r="F163" s="6">
        <v>200</v>
      </c>
      <c r="G163" s="15">
        <f>G164</f>
        <v>98.3</v>
      </c>
      <c r="H163" s="15">
        <f>H164</f>
        <v>98.3</v>
      </c>
    </row>
    <row r="164" spans="1:8" s="74" customFormat="1" ht="33">
      <c r="A164" s="39" t="str">
        <f ca="1">IF(ISERROR(MATCH(F164,Код_КВР,0)),"",INDIRECT(ADDRESS(MATCH(F164,Код_КВР,0)+1,2,,,"КВР")))</f>
        <v>Иные закупки товаров, работ и услуг для обеспечения муниципальных нужд</v>
      </c>
      <c r="B164" s="6">
        <v>801</v>
      </c>
      <c r="C164" s="8" t="s">
        <v>546</v>
      </c>
      <c r="D164" s="8" t="s">
        <v>550</v>
      </c>
      <c r="E164" s="6" t="s">
        <v>441</v>
      </c>
      <c r="F164" s="6">
        <v>240</v>
      </c>
      <c r="G164" s="15">
        <f>G165</f>
        <v>98.3</v>
      </c>
      <c r="H164" s="15">
        <f>H165</f>
        <v>98.3</v>
      </c>
    </row>
    <row r="165" spans="1:8" s="74" customFormat="1" ht="33">
      <c r="A165" s="39" t="str">
        <f ca="1">IF(ISERROR(MATCH(F165,Код_КВР,0)),"",INDIRECT(ADDRESS(MATCH(F165,Код_КВР,0)+1,2,,,"КВР")))</f>
        <v xml:space="preserve">Прочая закупка товаров, работ и услуг для обеспечения муниципальных нужд         </v>
      </c>
      <c r="B165" s="6">
        <v>801</v>
      </c>
      <c r="C165" s="8" t="s">
        <v>546</v>
      </c>
      <c r="D165" s="8" t="s">
        <v>550</v>
      </c>
      <c r="E165" s="6" t="s">
        <v>441</v>
      </c>
      <c r="F165" s="6">
        <v>244</v>
      </c>
      <c r="G165" s="15">
        <v>98.3</v>
      </c>
      <c r="H165" s="15">
        <v>98.3</v>
      </c>
    </row>
    <row r="166" spans="1:8" s="74" customFormat="1" ht="12.75">
      <c r="A166" s="39" t="str">
        <f ca="1">IF(ISERROR(MATCH(E166,Код_КЦСР,0)),"",INDIRECT(ADDRESS(MATCH(E166,Код_КЦСР,0)+1,2,,,"КЦСР")))</f>
        <v>Приобретение лицензионного ПО, Крипто ПРО с лицензией СЭД</v>
      </c>
      <c r="B166" s="6">
        <v>801</v>
      </c>
      <c r="C166" s="8" t="s">
        <v>546</v>
      </c>
      <c r="D166" s="8" t="s">
        <v>550</v>
      </c>
      <c r="E166" s="6" t="s">
        <v>443</v>
      </c>
      <c r="F166" s="6"/>
      <c r="G166" s="15"/>
      <c r="H166" s="15"/>
    </row>
    <row r="167" spans="1:8" s="74" customFormat="1" ht="12.75">
      <c r="A167" s="39" t="str">
        <f ca="1">IF(ISERROR(MATCH(F167,Код_КВР,0)),"",INDIRECT(ADDRESS(MATCH(F167,Код_КВР,0)+1,2,,,"КВР")))</f>
        <v>Закупка товаров, работ и услуг для муниципальных нужд</v>
      </c>
      <c r="B167" s="6">
        <v>801</v>
      </c>
      <c r="C167" s="8" t="s">
        <v>546</v>
      </c>
      <c r="D167" s="8" t="s">
        <v>550</v>
      </c>
      <c r="E167" s="6" t="s">
        <v>443</v>
      </c>
      <c r="F167" s="6">
        <v>200</v>
      </c>
      <c r="G167" s="15"/>
      <c r="H167" s="15"/>
    </row>
    <row r="168" spans="1:8" s="74" customFormat="1" ht="33">
      <c r="A168" s="39" t="str">
        <f ca="1">IF(ISERROR(MATCH(F168,Код_КВР,0)),"",INDIRECT(ADDRESS(MATCH(F168,Код_КВР,0)+1,2,,,"КВР")))</f>
        <v>Иные закупки товаров, работ и услуг для обеспечения муниципальных нужд</v>
      </c>
      <c r="B168" s="6">
        <v>801</v>
      </c>
      <c r="C168" s="8" t="s">
        <v>546</v>
      </c>
      <c r="D168" s="8" t="s">
        <v>550</v>
      </c>
      <c r="E168" s="6" t="s">
        <v>443</v>
      </c>
      <c r="F168" s="6">
        <v>240</v>
      </c>
      <c r="G168" s="15"/>
      <c r="H168" s="15"/>
    </row>
    <row r="169" spans="1:8" s="74" customFormat="1" ht="33">
      <c r="A169" s="39" t="str">
        <f ca="1">IF(ISERROR(MATCH(F169,Код_КВР,0)),"",INDIRECT(ADDRESS(MATCH(F169,Код_КВР,0)+1,2,,,"КВР")))</f>
        <v xml:space="preserve">Прочая закупка товаров, работ и услуг для обеспечения муниципальных нужд         </v>
      </c>
      <c r="B169" s="6">
        <v>801</v>
      </c>
      <c r="C169" s="8" t="s">
        <v>546</v>
      </c>
      <c r="D169" s="8" t="s">
        <v>550</v>
      </c>
      <c r="E169" s="6" t="s">
        <v>443</v>
      </c>
      <c r="F169" s="6">
        <v>244</v>
      </c>
      <c r="G169" s="15"/>
      <c r="H169" s="15"/>
    </row>
    <row r="170" spans="1:8" s="74" customFormat="1" ht="33">
      <c r="A170" s="39" t="str">
        <f ca="1">IF(ISERROR(MATCH(E170,Код_КЦСР,0)),"",INDIRECT(ADDRESS(MATCH(E170,Код_КЦСР,0)+1,2,,,"КЦСР")))</f>
        <v>Минимизация последствий от ЧС на опасных производственных объектах экономики (ОПОЭ)</v>
      </c>
      <c r="B170" s="6">
        <v>801</v>
      </c>
      <c r="C170" s="8" t="s">
        <v>546</v>
      </c>
      <c r="D170" s="8" t="s">
        <v>550</v>
      </c>
      <c r="E170" s="6" t="s">
        <v>445</v>
      </c>
      <c r="F170" s="6"/>
      <c r="G170" s="15">
        <f>G171</f>
        <v>1559.6</v>
      </c>
      <c r="H170" s="15">
        <f>H171</f>
        <v>1559.6</v>
      </c>
    </row>
    <row r="171" spans="1:8" s="74" customFormat="1" ht="33">
      <c r="A171" s="39" t="str">
        <f ca="1">IF(ISERROR(MATCH(F171,Код_КВР,0)),"",INDIRECT(ADDRESS(MATCH(F171,Код_КВР,0)+1,2,,,"КВР")))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1" s="6">
        <v>801</v>
      </c>
      <c r="C171" s="8" t="s">
        <v>546</v>
      </c>
      <c r="D171" s="8" t="s">
        <v>550</v>
      </c>
      <c r="E171" s="6" t="s">
        <v>445</v>
      </c>
      <c r="F171" s="6">
        <v>100</v>
      </c>
      <c r="G171" s="15">
        <f>G172</f>
        <v>1559.6</v>
      </c>
      <c r="H171" s="15">
        <f>H172</f>
        <v>1559.6</v>
      </c>
    </row>
    <row r="172" spans="1:8" s="74" customFormat="1" ht="12.75">
      <c r="A172" s="39" t="str">
        <f ca="1">IF(ISERROR(MATCH(F172,Код_КВР,0)),"",INDIRECT(ADDRESS(MATCH(F172,Код_КВР,0)+1,2,,,"КВР")))</f>
        <v>Расходы на выплаты персоналу казенных учреждений</v>
      </c>
      <c r="B172" s="6">
        <v>801</v>
      </c>
      <c r="C172" s="8" t="s">
        <v>546</v>
      </c>
      <c r="D172" s="8" t="s">
        <v>550</v>
      </c>
      <c r="E172" s="6" t="s">
        <v>445</v>
      </c>
      <c r="F172" s="6">
        <v>110</v>
      </c>
      <c r="G172" s="15">
        <v>1559.6</v>
      </c>
      <c r="H172" s="15">
        <v>1559.6</v>
      </c>
    </row>
    <row r="173" spans="1:8" s="74" customFormat="1" ht="33">
      <c r="A173" s="39" t="str">
        <f ca="1">IF(ISERROR(MATCH(E173,Код_КЦСР,0)),"",INDIRECT(ADDRESS(MATCH(E173,Код_КЦСР,0)+1,2,,,"КЦСР")))</f>
        <v>Обеспечение создания условий для реализации подпрограммы 2 (Текущее содержание учреждения)</v>
      </c>
      <c r="B173" s="6">
        <v>801</v>
      </c>
      <c r="C173" s="8" t="s">
        <v>546</v>
      </c>
      <c r="D173" s="8" t="s">
        <v>550</v>
      </c>
      <c r="E173" s="6" t="s">
        <v>447</v>
      </c>
      <c r="F173" s="6"/>
      <c r="G173" s="15">
        <f>G174+G176+G179</f>
        <v>46741.9</v>
      </c>
      <c r="H173" s="15">
        <f>H174+H176+H179</f>
        <v>46827</v>
      </c>
    </row>
    <row r="174" spans="1:8" s="74" customFormat="1" ht="33">
      <c r="A174" s="39" t="str">
        <f aca="true" t="shared" si="21" ref="A174:A180">IF(ISERROR(MATCH(F174,Код_КВР,0)),"",INDIRECT(ADDRESS(MATCH(F174,Код_КВР,0)+1,2,,,"КВР")))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74" s="6">
        <v>801</v>
      </c>
      <c r="C174" s="8" t="s">
        <v>546</v>
      </c>
      <c r="D174" s="8" t="s">
        <v>550</v>
      </c>
      <c r="E174" s="6" t="s">
        <v>447</v>
      </c>
      <c r="F174" s="6">
        <v>100</v>
      </c>
      <c r="G174" s="15">
        <f>G175</f>
        <v>38954.9</v>
      </c>
      <c r="H174" s="15">
        <f>H175</f>
        <v>38954.9</v>
      </c>
    </row>
    <row r="175" spans="1:8" s="74" customFormat="1" ht="12.75">
      <c r="A175" s="39" t="str">
        <f ca="1" t="shared" si="21"/>
        <v>Расходы на выплаты персоналу казенных учреждений</v>
      </c>
      <c r="B175" s="6">
        <v>801</v>
      </c>
      <c r="C175" s="8" t="s">
        <v>546</v>
      </c>
      <c r="D175" s="8" t="s">
        <v>550</v>
      </c>
      <c r="E175" s="6" t="s">
        <v>447</v>
      </c>
      <c r="F175" s="6">
        <v>110</v>
      </c>
      <c r="G175" s="15">
        <v>38954.9</v>
      </c>
      <c r="H175" s="15">
        <v>38954.9</v>
      </c>
    </row>
    <row r="176" spans="1:8" s="74" customFormat="1" ht="12.75">
      <c r="A176" s="39" t="str">
        <f ca="1" t="shared" si="21"/>
        <v>Закупка товаров, работ и услуг для муниципальных нужд</v>
      </c>
      <c r="B176" s="6">
        <v>801</v>
      </c>
      <c r="C176" s="8" t="s">
        <v>546</v>
      </c>
      <c r="D176" s="8" t="s">
        <v>550</v>
      </c>
      <c r="E176" s="6" t="s">
        <v>447</v>
      </c>
      <c r="F176" s="6">
        <v>200</v>
      </c>
      <c r="G176" s="15">
        <f>G177</f>
        <v>6711</v>
      </c>
      <c r="H176" s="15">
        <f>H177</f>
        <v>6842.7</v>
      </c>
    </row>
    <row r="177" spans="1:8" s="74" customFormat="1" ht="33">
      <c r="A177" s="39" t="str">
        <f ca="1" t="shared" si="21"/>
        <v>Иные закупки товаров, работ и услуг для обеспечения муниципальных нужд</v>
      </c>
      <c r="B177" s="6">
        <v>801</v>
      </c>
      <c r="C177" s="8" t="s">
        <v>546</v>
      </c>
      <c r="D177" s="8" t="s">
        <v>550</v>
      </c>
      <c r="E177" s="6" t="s">
        <v>447</v>
      </c>
      <c r="F177" s="6">
        <v>240</v>
      </c>
      <c r="G177" s="15">
        <f>G178</f>
        <v>6711</v>
      </c>
      <c r="H177" s="15">
        <f>H178</f>
        <v>6842.7</v>
      </c>
    </row>
    <row r="178" spans="1:8" s="74" customFormat="1" ht="33">
      <c r="A178" s="39" t="str">
        <f ca="1" t="shared" si="21"/>
        <v xml:space="preserve">Прочая закупка товаров, работ и услуг для обеспечения муниципальных нужд         </v>
      </c>
      <c r="B178" s="6">
        <v>801</v>
      </c>
      <c r="C178" s="8" t="s">
        <v>546</v>
      </c>
      <c r="D178" s="8" t="s">
        <v>550</v>
      </c>
      <c r="E178" s="6" t="s">
        <v>447</v>
      </c>
      <c r="F178" s="6">
        <v>244</v>
      </c>
      <c r="G178" s="15">
        <v>6711</v>
      </c>
      <c r="H178" s="15">
        <v>6842.7</v>
      </c>
    </row>
    <row r="179" spans="1:8" s="74" customFormat="1" ht="12.75">
      <c r="A179" s="39" t="str">
        <f ca="1" t="shared" si="21"/>
        <v>Иные бюджетные ассигнования</v>
      </c>
      <c r="B179" s="6">
        <v>801</v>
      </c>
      <c r="C179" s="8" t="s">
        <v>546</v>
      </c>
      <c r="D179" s="8" t="s">
        <v>550</v>
      </c>
      <c r="E179" s="6" t="s">
        <v>447</v>
      </c>
      <c r="F179" s="6">
        <v>800</v>
      </c>
      <c r="G179" s="15">
        <f>G180</f>
        <v>1076</v>
      </c>
      <c r="H179" s="15">
        <f>H180</f>
        <v>1029.4</v>
      </c>
    </row>
    <row r="180" spans="1:8" s="74" customFormat="1" ht="12.75">
      <c r="A180" s="39" t="str">
        <f ca="1" t="shared" si="21"/>
        <v>Уплата налогов, сборов и иных платежей</v>
      </c>
      <c r="B180" s="6">
        <v>801</v>
      </c>
      <c r="C180" s="8" t="s">
        <v>546</v>
      </c>
      <c r="D180" s="8" t="s">
        <v>550</v>
      </c>
      <c r="E180" s="6" t="s">
        <v>447</v>
      </c>
      <c r="F180" s="6">
        <v>850</v>
      </c>
      <c r="G180" s="15">
        <f>SUM(G181:G182)</f>
        <v>1076</v>
      </c>
      <c r="H180" s="15">
        <f>SUM(H181:H182)</f>
        <v>1029.4</v>
      </c>
    </row>
    <row r="181" spans="1:8" s="74" customFormat="1" ht="12.75">
      <c r="A181" s="39" t="str">
        <f ca="1">IF(ISERROR(MATCH(F181,Код_КВР,0)),"",INDIRECT(ADDRESS(MATCH(F181,Код_КВР,0)+1,2,,,"КВР")))</f>
        <v>Уплата налога на имущество организаций и земельного налога</v>
      </c>
      <c r="B181" s="6">
        <v>801</v>
      </c>
      <c r="C181" s="8" t="s">
        <v>546</v>
      </c>
      <c r="D181" s="8" t="s">
        <v>550</v>
      </c>
      <c r="E181" s="6" t="s">
        <v>447</v>
      </c>
      <c r="F181" s="6">
        <v>851</v>
      </c>
      <c r="G181" s="15">
        <v>938.3</v>
      </c>
      <c r="H181" s="15">
        <v>891.7</v>
      </c>
    </row>
    <row r="182" spans="1:8" s="74" customFormat="1" ht="12.75">
      <c r="A182" s="39" t="str">
        <f ca="1">IF(ISERROR(MATCH(F182,Код_КВР,0)),"",INDIRECT(ADDRESS(MATCH(F182,Код_КВР,0)+1,2,,,"КВР")))</f>
        <v>Уплата прочих налогов, сборов и иных платежей</v>
      </c>
      <c r="B182" s="6">
        <v>801</v>
      </c>
      <c r="C182" s="8" t="s">
        <v>546</v>
      </c>
      <c r="D182" s="8" t="s">
        <v>550</v>
      </c>
      <c r="E182" s="6" t="s">
        <v>447</v>
      </c>
      <c r="F182" s="6">
        <v>852</v>
      </c>
      <c r="G182" s="15">
        <v>137.7</v>
      </c>
      <c r="H182" s="15">
        <v>137.7</v>
      </c>
    </row>
    <row r="183" spans="1:8" s="74" customFormat="1" ht="33">
      <c r="A183" s="39" t="str">
        <f ca="1">IF(ISERROR(MATCH(E183,Код_КЦСР,0)),"",INDIRECT(ADDRESS(MATCH(E183,Код_КЦСР,0)+1,2,,,"КЦСР")))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83" s="6">
        <v>801</v>
      </c>
      <c r="C183" s="8" t="s">
        <v>546</v>
      </c>
      <c r="D183" s="8" t="s">
        <v>550</v>
      </c>
      <c r="E183" s="6" t="s">
        <v>482</v>
      </c>
      <c r="F183" s="6"/>
      <c r="G183" s="15">
        <f>G184</f>
        <v>9329.4</v>
      </c>
      <c r="H183" s="15">
        <f>H184</f>
        <v>9413.5</v>
      </c>
    </row>
    <row r="184" spans="1:8" s="74" customFormat="1" ht="12.75">
      <c r="A184" s="39" t="str">
        <f ca="1">IF(ISERROR(MATCH(E184,Код_КЦСР,0)),"",INDIRECT(ADDRESS(MATCH(E184,Код_КЦСР,0)+1,2,,,"КЦСР")))</f>
        <v>Профилактика преступлений и иных правонарушений в городе Череповце</v>
      </c>
      <c r="B184" s="6">
        <v>801</v>
      </c>
      <c r="C184" s="8" t="s">
        <v>546</v>
      </c>
      <c r="D184" s="8" t="s">
        <v>550</v>
      </c>
      <c r="E184" s="6" t="s">
        <v>484</v>
      </c>
      <c r="F184" s="6"/>
      <c r="G184" s="15">
        <f>G185</f>
        <v>9329.4</v>
      </c>
      <c r="H184" s="15">
        <f>H185</f>
        <v>9413.5</v>
      </c>
    </row>
    <row r="185" spans="1:8" s="74" customFormat="1" ht="12.75">
      <c r="A185" s="39" t="str">
        <f ca="1">IF(ISERROR(MATCH(E185,Код_КЦСР,0)),"",INDIRECT(ADDRESS(MATCH(E185,Код_КЦСР,0)+1,2,,,"КЦСР")))</f>
        <v>Привлечение общественности к охране общественного порядка</v>
      </c>
      <c r="B185" s="6">
        <v>801</v>
      </c>
      <c r="C185" s="8" t="s">
        <v>546</v>
      </c>
      <c r="D185" s="8" t="s">
        <v>550</v>
      </c>
      <c r="E185" s="6" t="s">
        <v>486</v>
      </c>
      <c r="F185" s="6"/>
      <c r="G185" s="15">
        <f>G186+G188+G191</f>
        <v>9329.4</v>
      </c>
      <c r="H185" s="15">
        <f>H186+H188+H191</f>
        <v>9413.5</v>
      </c>
    </row>
    <row r="186" spans="1:8" s="74" customFormat="1" ht="33">
      <c r="A186" s="39" t="str">
        <f aca="true" t="shared" si="22" ref="A186:A192">IF(ISERROR(MATCH(F186,Код_КВР,0)),"",INDIRECT(ADDRESS(MATCH(F186,Код_КВР,0)+1,2,,,"КВР")))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6" s="6">
        <v>801</v>
      </c>
      <c r="C186" s="8" t="s">
        <v>546</v>
      </c>
      <c r="D186" s="8" t="s">
        <v>550</v>
      </c>
      <c r="E186" s="6" t="s">
        <v>486</v>
      </c>
      <c r="F186" s="6">
        <v>100</v>
      </c>
      <c r="G186" s="15">
        <f>G187</f>
        <v>7465.6</v>
      </c>
      <c r="H186" s="15">
        <f>H187</f>
        <v>7465.6</v>
      </c>
    </row>
    <row r="187" spans="1:8" s="74" customFormat="1" ht="12.75">
      <c r="A187" s="39" t="str">
        <f ca="1" t="shared" si="22"/>
        <v>Расходы на выплаты персоналу казенных учреждений</v>
      </c>
      <c r="B187" s="6">
        <v>801</v>
      </c>
      <c r="C187" s="8" t="s">
        <v>546</v>
      </c>
      <c r="D187" s="8" t="s">
        <v>550</v>
      </c>
      <c r="E187" s="6" t="s">
        <v>486</v>
      </c>
      <c r="F187" s="6">
        <v>110</v>
      </c>
      <c r="G187" s="15">
        <v>7465.6</v>
      </c>
      <c r="H187" s="15">
        <v>7465.6</v>
      </c>
    </row>
    <row r="188" spans="1:8" s="74" customFormat="1" ht="12.75">
      <c r="A188" s="39" t="str">
        <f ca="1" t="shared" si="22"/>
        <v>Закупка товаров, работ и услуг для муниципальных нужд</v>
      </c>
      <c r="B188" s="6">
        <v>801</v>
      </c>
      <c r="C188" s="8" t="s">
        <v>546</v>
      </c>
      <c r="D188" s="8" t="s">
        <v>550</v>
      </c>
      <c r="E188" s="6" t="s">
        <v>486</v>
      </c>
      <c r="F188" s="6">
        <v>200</v>
      </c>
      <c r="G188" s="15">
        <f>G189</f>
        <v>1606.8</v>
      </c>
      <c r="H188" s="15">
        <f>H189</f>
        <v>1693.9</v>
      </c>
    </row>
    <row r="189" spans="1:8" s="74" customFormat="1" ht="33">
      <c r="A189" s="39" t="str">
        <f ca="1" t="shared" si="22"/>
        <v>Иные закупки товаров, работ и услуг для обеспечения муниципальных нужд</v>
      </c>
      <c r="B189" s="6">
        <v>801</v>
      </c>
      <c r="C189" s="8" t="s">
        <v>546</v>
      </c>
      <c r="D189" s="8" t="s">
        <v>550</v>
      </c>
      <c r="E189" s="6" t="s">
        <v>486</v>
      </c>
      <c r="F189" s="6">
        <v>240</v>
      </c>
      <c r="G189" s="15">
        <f>G190</f>
        <v>1606.8</v>
      </c>
      <c r="H189" s="15">
        <f>H190</f>
        <v>1693.9</v>
      </c>
    </row>
    <row r="190" spans="1:8" s="74" customFormat="1" ht="33">
      <c r="A190" s="39" t="str">
        <f ca="1" t="shared" si="22"/>
        <v xml:space="preserve">Прочая закупка товаров, работ и услуг для обеспечения муниципальных нужд         </v>
      </c>
      <c r="B190" s="6">
        <v>801</v>
      </c>
      <c r="C190" s="8" t="s">
        <v>546</v>
      </c>
      <c r="D190" s="8" t="s">
        <v>550</v>
      </c>
      <c r="E190" s="6" t="s">
        <v>486</v>
      </c>
      <c r="F190" s="6">
        <v>244</v>
      </c>
      <c r="G190" s="15">
        <v>1606.8</v>
      </c>
      <c r="H190" s="15">
        <v>1693.9</v>
      </c>
    </row>
    <row r="191" spans="1:8" s="74" customFormat="1" ht="12.75">
      <c r="A191" s="39" t="str">
        <f ca="1" t="shared" si="22"/>
        <v>Иные бюджетные ассигнования</v>
      </c>
      <c r="B191" s="6">
        <v>801</v>
      </c>
      <c r="C191" s="8" t="s">
        <v>546</v>
      </c>
      <c r="D191" s="8" t="s">
        <v>550</v>
      </c>
      <c r="E191" s="6" t="s">
        <v>486</v>
      </c>
      <c r="F191" s="6">
        <v>800</v>
      </c>
      <c r="G191" s="15">
        <f>G192</f>
        <v>257</v>
      </c>
      <c r="H191" s="15">
        <f>H192</f>
        <v>254</v>
      </c>
    </row>
    <row r="192" spans="1:8" s="74" customFormat="1" ht="12.75">
      <c r="A192" s="39" t="str">
        <f ca="1" t="shared" si="22"/>
        <v>Уплата налогов, сборов и иных платежей</v>
      </c>
      <c r="B192" s="6">
        <v>801</v>
      </c>
      <c r="C192" s="8" t="s">
        <v>546</v>
      </c>
      <c r="D192" s="8" t="s">
        <v>550</v>
      </c>
      <c r="E192" s="6" t="s">
        <v>486</v>
      </c>
      <c r="F192" s="6">
        <v>850</v>
      </c>
      <c r="G192" s="15">
        <f>G193</f>
        <v>257</v>
      </c>
      <c r="H192" s="15">
        <f>H193</f>
        <v>254</v>
      </c>
    </row>
    <row r="193" spans="1:8" s="74" customFormat="1" ht="12.75">
      <c r="A193" s="39" t="str">
        <f ca="1">IF(ISERROR(MATCH(F193,Код_КВР,0)),"",INDIRECT(ADDRESS(MATCH(F193,Код_КВР,0)+1,2,,,"КВР")))</f>
        <v>Уплата налога на имущество организаций и земельного налога</v>
      </c>
      <c r="B193" s="6">
        <v>801</v>
      </c>
      <c r="C193" s="8" t="s">
        <v>546</v>
      </c>
      <c r="D193" s="8" t="s">
        <v>550</v>
      </c>
      <c r="E193" s="6" t="s">
        <v>486</v>
      </c>
      <c r="F193" s="6">
        <v>851</v>
      </c>
      <c r="G193" s="15">
        <v>257</v>
      </c>
      <c r="H193" s="15">
        <v>254</v>
      </c>
    </row>
    <row r="194" spans="1:8" s="74" customFormat="1" ht="12.75">
      <c r="A194" s="39" t="str">
        <f ca="1">IF(ISERROR(MATCH(C194,Код_Раздел,0)),"",INDIRECT(ADDRESS(MATCH(C194,Код_Раздел,0)+1,2,,,"Раздел")))</f>
        <v>Национальная экономика</v>
      </c>
      <c r="B194" s="6">
        <v>801</v>
      </c>
      <c r="C194" s="8" t="s">
        <v>547</v>
      </c>
      <c r="D194" s="8"/>
      <c r="E194" s="6"/>
      <c r="F194" s="6"/>
      <c r="G194" s="15">
        <f>G195+G201+G233</f>
        <v>60703.70000000001</v>
      </c>
      <c r="H194" s="15">
        <f>H195+H201+H233</f>
        <v>60329</v>
      </c>
    </row>
    <row r="195" spans="1:8" s="74" customFormat="1" ht="12.75">
      <c r="A195" s="11" t="s">
        <v>535</v>
      </c>
      <c r="B195" s="6">
        <v>801</v>
      </c>
      <c r="C195" s="8" t="s">
        <v>547</v>
      </c>
      <c r="D195" s="8" t="s">
        <v>544</v>
      </c>
      <c r="E195" s="6"/>
      <c r="F195" s="6"/>
      <c r="G195" s="15">
        <f aca="true" t="shared" si="23" ref="G195:H198">G196</f>
        <v>1338.9</v>
      </c>
      <c r="H195" s="15">
        <f t="shared" si="23"/>
        <v>1338.9</v>
      </c>
    </row>
    <row r="196" spans="1:8" s="74" customFormat="1" ht="33">
      <c r="A196" s="39" t="str">
        <f ca="1">IF(ISERROR(MATCH(E196,Код_КЦСР,0)),"",INDIRECT(ADDRESS(MATCH(E196,Код_КЦСР,0)+1,2,,,"КЦСР")))</f>
        <v>Муниципальная программа «Развитие молодежной политики» на 2013-2018 годы</v>
      </c>
      <c r="B196" s="6">
        <v>801</v>
      </c>
      <c r="C196" s="8" t="s">
        <v>547</v>
      </c>
      <c r="D196" s="8" t="s">
        <v>544</v>
      </c>
      <c r="E196" s="6" t="s">
        <v>298</v>
      </c>
      <c r="F196" s="6"/>
      <c r="G196" s="15">
        <f t="shared" si="23"/>
        <v>1338.9</v>
      </c>
      <c r="H196" s="15">
        <f t="shared" si="23"/>
        <v>1338.9</v>
      </c>
    </row>
    <row r="197" spans="1:8" s="74" customFormat="1" ht="33">
      <c r="A197" s="39" t="str">
        <f ca="1">IF(ISERROR(MATCH(E197,Код_КЦСР,0)),"",INDIRECT(ADDRESS(MATCH(E197,Код_КЦСР,0)+1,2,,,"КЦСР")))</f>
        <v>Организация временного трудоустройства несовершеннолетних в возрасте от 14 до 18 лет</v>
      </c>
      <c r="B197" s="6">
        <v>801</v>
      </c>
      <c r="C197" s="8" t="s">
        <v>547</v>
      </c>
      <c r="D197" s="8" t="s">
        <v>544</v>
      </c>
      <c r="E197" s="6" t="s">
        <v>300</v>
      </c>
      <c r="F197" s="6"/>
      <c r="G197" s="15">
        <f t="shared" si="23"/>
        <v>1338.9</v>
      </c>
      <c r="H197" s="15">
        <f t="shared" si="23"/>
        <v>1338.9</v>
      </c>
    </row>
    <row r="198" spans="1:8" s="74" customFormat="1" ht="33">
      <c r="A198" s="39" t="str">
        <f ca="1">IF(ISERROR(MATCH(F198,Код_КВР,0)),"",INDIRECT(ADDRESS(MATCH(F198,Код_КВР,0)+1,2,,,"КВР")))</f>
        <v>Предоставление субсидий бюджетным, автономным учреждениям и иным некоммерческим организациям</v>
      </c>
      <c r="B198" s="6">
        <v>801</v>
      </c>
      <c r="C198" s="8" t="s">
        <v>547</v>
      </c>
      <c r="D198" s="8" t="s">
        <v>544</v>
      </c>
      <c r="E198" s="6" t="s">
        <v>300</v>
      </c>
      <c r="F198" s="6">
        <v>600</v>
      </c>
      <c r="G198" s="15">
        <f t="shared" si="23"/>
        <v>1338.9</v>
      </c>
      <c r="H198" s="15">
        <f t="shared" si="23"/>
        <v>1338.9</v>
      </c>
    </row>
    <row r="199" spans="1:8" s="74" customFormat="1" ht="12.75">
      <c r="A199" s="39" t="str">
        <f ca="1">IF(ISERROR(MATCH(F199,Код_КВР,0)),"",INDIRECT(ADDRESS(MATCH(F199,Код_КВР,0)+1,2,,,"КВР")))</f>
        <v>Субсидии бюджетным учреждениям</v>
      </c>
      <c r="B199" s="6">
        <v>801</v>
      </c>
      <c r="C199" s="8" t="s">
        <v>547</v>
      </c>
      <c r="D199" s="8" t="s">
        <v>544</v>
      </c>
      <c r="E199" s="6" t="s">
        <v>300</v>
      </c>
      <c r="F199" s="6">
        <v>610</v>
      </c>
      <c r="G199" s="15">
        <f>G200</f>
        <v>1338.9</v>
      </c>
      <c r="H199" s="15">
        <f>H200</f>
        <v>1338.9</v>
      </c>
    </row>
    <row r="200" spans="1:8" s="74" customFormat="1" ht="49.5">
      <c r="A200" s="39" t="str">
        <f ca="1">IF(ISERROR(MATCH(F200,Код_КВР,0)),"",INDIRECT(ADDRESS(MATCH(F200,Код_КВР,0)+1,2,,,"КВР")))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0" s="6">
        <v>801</v>
      </c>
      <c r="C200" s="8" t="s">
        <v>547</v>
      </c>
      <c r="D200" s="8" t="s">
        <v>544</v>
      </c>
      <c r="E200" s="6" t="s">
        <v>300</v>
      </c>
      <c r="F200" s="6">
        <v>611</v>
      </c>
      <c r="G200" s="15">
        <v>1338.9</v>
      </c>
      <c r="H200" s="15">
        <v>1338.9</v>
      </c>
    </row>
    <row r="201" spans="1:8" s="74" customFormat="1" ht="12.75">
      <c r="A201" s="10" t="s">
        <v>561</v>
      </c>
      <c r="B201" s="6">
        <v>801</v>
      </c>
      <c r="C201" s="8" t="s">
        <v>547</v>
      </c>
      <c r="D201" s="8" t="s">
        <v>520</v>
      </c>
      <c r="E201" s="6"/>
      <c r="F201" s="6"/>
      <c r="G201" s="15">
        <f>G202+G212+G223</f>
        <v>44451.100000000006</v>
      </c>
      <c r="H201" s="15">
        <f>H202+H212+H223</f>
        <v>44076.399999999994</v>
      </c>
    </row>
    <row r="202" spans="1:8" s="74" customFormat="1" ht="33">
      <c r="A202" s="39" t="str">
        <f ca="1">IF(ISERROR(MATCH(E202,Код_КЦСР,0)),"",INDIRECT(ADDRESS(MATCH(E202,Код_КЦСР,0)+1,2,,,"КЦСР")))</f>
        <v>Муниципальная программа «iCity – Современные информационные технологии г. Череповца»  на 2014-2020 годы</v>
      </c>
      <c r="B202" s="6">
        <v>801</v>
      </c>
      <c r="C202" s="8" t="s">
        <v>547</v>
      </c>
      <c r="D202" s="8" t="s">
        <v>520</v>
      </c>
      <c r="E202" s="6" t="s">
        <v>319</v>
      </c>
      <c r="F202" s="6"/>
      <c r="G202" s="15">
        <f>G203+G207</f>
        <v>43271.3</v>
      </c>
      <c r="H202" s="15">
        <f>H203+H207</f>
        <v>43378.2</v>
      </c>
    </row>
    <row r="203" spans="1:8" s="74" customFormat="1" ht="49.5">
      <c r="A203" s="39" t="str">
        <f ca="1">IF(ISERROR(MATCH(E203,Код_КЦСР,0)),"",INDIRECT(ADDRESS(MATCH(E203,Код_КЦСР,0)+1,2,,,"КЦСР")))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03" s="6">
        <v>801</v>
      </c>
      <c r="C203" s="8" t="s">
        <v>547</v>
      </c>
      <c r="D203" s="8" t="s">
        <v>520</v>
      </c>
      <c r="E203" s="6" t="s">
        <v>321</v>
      </c>
      <c r="F203" s="6"/>
      <c r="G203" s="15">
        <f aca="true" t="shared" si="24" ref="G203:H205">G204</f>
        <v>0</v>
      </c>
      <c r="H203" s="15">
        <f t="shared" si="24"/>
        <v>0</v>
      </c>
    </row>
    <row r="204" spans="1:8" s="74" customFormat="1" ht="33">
      <c r="A204" s="39" t="str">
        <f ca="1">IF(ISERROR(MATCH(F204,Код_КВР,0)),"",INDIRECT(ADDRESS(MATCH(F204,Код_КВР,0)+1,2,,,"КВР")))</f>
        <v>Предоставление субсидий бюджетным, автономным учреждениям и иным некоммерческим организациям</v>
      </c>
      <c r="B204" s="6">
        <v>801</v>
      </c>
      <c r="C204" s="8" t="s">
        <v>547</v>
      </c>
      <c r="D204" s="8" t="s">
        <v>520</v>
      </c>
      <c r="E204" s="6" t="s">
        <v>321</v>
      </c>
      <c r="F204" s="6">
        <v>600</v>
      </c>
      <c r="G204" s="15">
        <f t="shared" si="24"/>
        <v>0</v>
      </c>
      <c r="H204" s="15">
        <f t="shared" si="24"/>
        <v>0</v>
      </c>
    </row>
    <row r="205" spans="1:8" s="74" customFormat="1" ht="12.75">
      <c r="A205" s="39" t="str">
        <f ca="1">IF(ISERROR(MATCH(F205,Код_КВР,0)),"",INDIRECT(ADDRESS(MATCH(F205,Код_КВР,0)+1,2,,,"КВР")))</f>
        <v>Субсидии бюджетным учреждениям</v>
      </c>
      <c r="B205" s="6">
        <v>801</v>
      </c>
      <c r="C205" s="8" t="s">
        <v>547</v>
      </c>
      <c r="D205" s="8" t="s">
        <v>520</v>
      </c>
      <c r="E205" s="6" t="s">
        <v>321</v>
      </c>
      <c r="F205" s="6">
        <v>610</v>
      </c>
      <c r="G205" s="15">
        <f t="shared" si="24"/>
        <v>0</v>
      </c>
      <c r="H205" s="15">
        <f t="shared" si="24"/>
        <v>0</v>
      </c>
    </row>
    <row r="206" spans="1:8" s="74" customFormat="1" ht="12.75">
      <c r="A206" s="39" t="str">
        <f ca="1">IF(ISERROR(MATCH(F206,Код_КВР,0)),"",INDIRECT(ADDRESS(MATCH(F206,Код_КВР,0)+1,2,,,"КВР")))</f>
        <v>Субсидии бюджетным учреждениям на иные цели</v>
      </c>
      <c r="B206" s="6">
        <v>801</v>
      </c>
      <c r="C206" s="8" t="s">
        <v>547</v>
      </c>
      <c r="D206" s="8" t="s">
        <v>520</v>
      </c>
      <c r="E206" s="6" t="s">
        <v>321</v>
      </c>
      <c r="F206" s="6">
        <v>612</v>
      </c>
      <c r="G206" s="15"/>
      <c r="H206" s="15"/>
    </row>
    <row r="207" spans="1:8" s="74" customFormat="1" ht="82.5">
      <c r="A207" s="39" t="str">
        <f ca="1">IF(ISERROR(MATCH(E207,Код_КЦСР,0)),"",INDIRECT(ADDRESS(MATCH(E207,Код_КЦСР,0)+1,2,,,"КЦСР")))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07" s="6">
        <v>801</v>
      </c>
      <c r="C207" s="8" t="s">
        <v>547</v>
      </c>
      <c r="D207" s="8" t="s">
        <v>520</v>
      </c>
      <c r="E207" s="6" t="s">
        <v>322</v>
      </c>
      <c r="F207" s="6"/>
      <c r="G207" s="15">
        <f>G208</f>
        <v>43271.3</v>
      </c>
      <c r="H207" s="15">
        <f>H208</f>
        <v>43378.2</v>
      </c>
    </row>
    <row r="208" spans="1:8" s="74" customFormat="1" ht="33">
      <c r="A208" s="39" t="str">
        <f ca="1">IF(ISERROR(MATCH(F208,Код_КВР,0)),"",INDIRECT(ADDRESS(MATCH(F208,Код_КВР,0)+1,2,,,"КВР")))</f>
        <v>Предоставление субсидий бюджетным, автономным учреждениям и иным некоммерческим организациям</v>
      </c>
      <c r="B208" s="6">
        <v>801</v>
      </c>
      <c r="C208" s="8" t="s">
        <v>547</v>
      </c>
      <c r="D208" s="8" t="s">
        <v>520</v>
      </c>
      <c r="E208" s="6" t="s">
        <v>322</v>
      </c>
      <c r="F208" s="6">
        <v>600</v>
      </c>
      <c r="G208" s="15">
        <f>G209</f>
        <v>43271.3</v>
      </c>
      <c r="H208" s="15">
        <f>H209</f>
        <v>43378.2</v>
      </c>
    </row>
    <row r="209" spans="1:8" s="74" customFormat="1" ht="12.75">
      <c r="A209" s="39" t="str">
        <f ca="1">IF(ISERROR(MATCH(F209,Код_КВР,0)),"",INDIRECT(ADDRESS(MATCH(F209,Код_КВР,0)+1,2,,,"КВР")))</f>
        <v>Субсидии бюджетным учреждениям</v>
      </c>
      <c r="B209" s="6">
        <v>801</v>
      </c>
      <c r="C209" s="8" t="s">
        <v>547</v>
      </c>
      <c r="D209" s="8" t="s">
        <v>520</v>
      </c>
      <c r="E209" s="6" t="s">
        <v>322</v>
      </c>
      <c r="F209" s="6">
        <v>610</v>
      </c>
      <c r="G209" s="15">
        <f>SUM(G210:G211)</f>
        <v>43271.3</v>
      </c>
      <c r="H209" s="15">
        <f>SUM(H210:H211)</f>
        <v>43378.2</v>
      </c>
    </row>
    <row r="210" spans="1:8" s="74" customFormat="1" ht="49.5">
      <c r="A210" s="39" t="str">
        <f ca="1">IF(ISERROR(MATCH(F210,Код_КВР,0)),"",INDIRECT(ADDRESS(MATCH(F210,Код_КВР,0)+1,2,,,"КВР")))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0" s="6">
        <v>801</v>
      </c>
      <c r="C210" s="8" t="s">
        <v>547</v>
      </c>
      <c r="D210" s="8" t="s">
        <v>520</v>
      </c>
      <c r="E210" s="6" t="s">
        <v>322</v>
      </c>
      <c r="F210" s="6">
        <v>611</v>
      </c>
      <c r="G210" s="15">
        <v>42271.3</v>
      </c>
      <c r="H210" s="15">
        <v>42378.2</v>
      </c>
    </row>
    <row r="211" spans="1:8" s="74" customFormat="1" ht="12.75">
      <c r="A211" s="39" t="str">
        <f ca="1">IF(ISERROR(MATCH(F211,Код_КВР,0)),"",INDIRECT(ADDRESS(MATCH(F211,Код_КВР,0)+1,2,,,"КВР")))</f>
        <v>Субсидии бюджетным учреждениям на иные цели</v>
      </c>
      <c r="B211" s="6">
        <v>801</v>
      </c>
      <c r="C211" s="8" t="s">
        <v>547</v>
      </c>
      <c r="D211" s="8" t="s">
        <v>520</v>
      </c>
      <c r="E211" s="6" t="s">
        <v>322</v>
      </c>
      <c r="F211" s="6">
        <v>612</v>
      </c>
      <c r="G211" s="15">
        <v>1000</v>
      </c>
      <c r="H211" s="15">
        <v>1000</v>
      </c>
    </row>
    <row r="212" spans="1:8" s="74" customFormat="1" ht="33">
      <c r="A212" s="39" t="str">
        <f ca="1">IF(ISERROR(MATCH(E212,Код_КЦСР,0)),"",INDIRECT(ADDRESS(MATCH(E212,Код_КЦСР,0)+1,2,,,"КЦСР")))</f>
        <v>Муниципальная программа «Совершенствование муниципального управления в городе Череповце» на 2014-2018 годы</v>
      </c>
      <c r="B212" s="6">
        <v>801</v>
      </c>
      <c r="C212" s="8" t="s">
        <v>547</v>
      </c>
      <c r="D212" s="8" t="s">
        <v>520</v>
      </c>
      <c r="E212" s="6" t="s">
        <v>449</v>
      </c>
      <c r="F212" s="6"/>
      <c r="G212" s="15">
        <f>G213+G218</f>
        <v>0</v>
      </c>
      <c r="H212" s="15">
        <f>H213+H218</f>
        <v>0</v>
      </c>
    </row>
    <row r="213" spans="1:8" s="74" customFormat="1" ht="33">
      <c r="A213" s="39" t="str">
        <f ca="1">IF(ISERROR(MATCH(E213,Код_КЦСР,0)),"",INDIRECT(ADDRESS(MATCH(E213,Код_КЦСР,0)+1,2,,,"КЦСР")))</f>
        <v>Создание условий для обеспечения выполнения органами муниципальной власти своих полномочий</v>
      </c>
      <c r="B213" s="6">
        <v>801</v>
      </c>
      <c r="C213" s="8" t="s">
        <v>547</v>
      </c>
      <c r="D213" s="8" t="s">
        <v>520</v>
      </c>
      <c r="E213" s="6" t="s">
        <v>450</v>
      </c>
      <c r="F213" s="6"/>
      <c r="G213" s="15">
        <f aca="true" t="shared" si="25" ref="G213:H216">G214</f>
        <v>0</v>
      </c>
      <c r="H213" s="15">
        <f t="shared" si="25"/>
        <v>0</v>
      </c>
    </row>
    <row r="214" spans="1:8" s="74" customFormat="1" ht="12.75">
      <c r="A214" s="39" t="str">
        <f ca="1">IF(ISERROR(MATCH(E214,Код_КЦСР,0)),"",INDIRECT(ADDRESS(MATCH(E214,Код_КЦСР,0)+1,2,,,"КЦСР")))</f>
        <v>Обеспечение работы СЭД «Летограф»</v>
      </c>
      <c r="B214" s="6">
        <v>801</v>
      </c>
      <c r="C214" s="8" t="s">
        <v>547</v>
      </c>
      <c r="D214" s="8" t="s">
        <v>520</v>
      </c>
      <c r="E214" s="6" t="s">
        <v>452</v>
      </c>
      <c r="F214" s="6"/>
      <c r="G214" s="15">
        <f t="shared" si="25"/>
        <v>0</v>
      </c>
      <c r="H214" s="15">
        <f t="shared" si="25"/>
        <v>0</v>
      </c>
    </row>
    <row r="215" spans="1:8" s="74" customFormat="1" ht="33">
      <c r="A215" s="39" t="str">
        <f ca="1">IF(ISERROR(MATCH(F215,Код_КВР,0)),"",INDIRECT(ADDRESS(MATCH(F215,Код_КВР,0)+1,2,,,"КВР")))</f>
        <v>Предоставление субсидий бюджетным, автономным учреждениям и иным некоммерческим организациям</v>
      </c>
      <c r="B215" s="6">
        <v>801</v>
      </c>
      <c r="C215" s="8" t="s">
        <v>547</v>
      </c>
      <c r="D215" s="8" t="s">
        <v>520</v>
      </c>
      <c r="E215" s="6" t="s">
        <v>452</v>
      </c>
      <c r="F215" s="6">
        <v>600</v>
      </c>
      <c r="G215" s="15">
        <f t="shared" si="25"/>
        <v>0</v>
      </c>
      <c r="H215" s="15">
        <f t="shared" si="25"/>
        <v>0</v>
      </c>
    </row>
    <row r="216" spans="1:8" s="74" customFormat="1" ht="12.75">
      <c r="A216" s="39" t="str">
        <f ca="1">IF(ISERROR(MATCH(F216,Код_КВР,0)),"",INDIRECT(ADDRESS(MATCH(F216,Код_КВР,0)+1,2,,,"КВР")))</f>
        <v>Субсидии бюджетным учреждениям</v>
      </c>
      <c r="B216" s="6">
        <v>801</v>
      </c>
      <c r="C216" s="8" t="s">
        <v>547</v>
      </c>
      <c r="D216" s="8" t="s">
        <v>520</v>
      </c>
      <c r="E216" s="6" t="s">
        <v>452</v>
      </c>
      <c r="F216" s="6">
        <v>610</v>
      </c>
      <c r="G216" s="15">
        <f t="shared" si="25"/>
        <v>0</v>
      </c>
      <c r="H216" s="15">
        <f t="shared" si="25"/>
        <v>0</v>
      </c>
    </row>
    <row r="217" spans="1:8" s="74" customFormat="1" ht="12.75">
      <c r="A217" s="39" t="str">
        <f ca="1">IF(ISERROR(MATCH(F217,Код_КВР,0)),"",INDIRECT(ADDRESS(MATCH(F217,Код_КВР,0)+1,2,,,"КВР")))</f>
        <v>Субсидии бюджетным учреждениям на иные цели</v>
      </c>
      <c r="B217" s="6">
        <v>801</v>
      </c>
      <c r="C217" s="8" t="s">
        <v>547</v>
      </c>
      <c r="D217" s="8" t="s">
        <v>520</v>
      </c>
      <c r="E217" s="6" t="s">
        <v>452</v>
      </c>
      <c r="F217" s="6">
        <v>612</v>
      </c>
      <c r="G217" s="15"/>
      <c r="H217" s="15"/>
    </row>
    <row r="218" spans="1:8" s="74" customFormat="1" ht="66">
      <c r="A218" s="39" t="str">
        <f ca="1">IF(ISERROR(MATCH(E218,Код_КЦСР,0)),"",INDIRECT(ADDRESS(MATCH(E218,Код_КЦСР,0)+1,2,,,"КЦСР")))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18" s="6">
        <v>801</v>
      </c>
      <c r="C218" s="8" t="s">
        <v>547</v>
      </c>
      <c r="D218" s="8" t="s">
        <v>520</v>
      </c>
      <c r="E218" s="6" t="s">
        <v>462</v>
      </c>
      <c r="F218" s="6"/>
      <c r="G218" s="15">
        <f>G219</f>
        <v>0</v>
      </c>
      <c r="H218" s="15">
        <f>H219</f>
        <v>0</v>
      </c>
    </row>
    <row r="219" spans="1:8" s="74" customFormat="1" ht="12.75">
      <c r="A219" s="39" t="str">
        <f ca="1">IF(ISERROR(MATCH(E219,Код_КЦСР,0)),"",INDIRECT(ADDRESS(MATCH(E219,Код_КЦСР,0)+1,2,,,"КЦСР")))</f>
        <v>Совершенствование предоставления муниципальных услуг</v>
      </c>
      <c r="B219" s="6">
        <v>801</v>
      </c>
      <c r="C219" s="8" t="s">
        <v>547</v>
      </c>
      <c r="D219" s="8" t="s">
        <v>520</v>
      </c>
      <c r="E219" s="6" t="s">
        <v>464</v>
      </c>
      <c r="F219" s="6"/>
      <c r="G219" s="15">
        <f aca="true" t="shared" si="26" ref="G219:H221">G220</f>
        <v>0</v>
      </c>
      <c r="H219" s="15">
        <f t="shared" si="26"/>
        <v>0</v>
      </c>
    </row>
    <row r="220" spans="1:8" s="74" customFormat="1" ht="33">
      <c r="A220" s="39" t="str">
        <f ca="1">IF(ISERROR(MATCH(F220,Код_КВР,0)),"",INDIRECT(ADDRESS(MATCH(F220,Код_КВР,0)+1,2,,,"КВР")))</f>
        <v>Предоставление субсидий бюджетным, автономным учреждениям и иным некоммерческим организациям</v>
      </c>
      <c r="B220" s="6">
        <v>801</v>
      </c>
      <c r="C220" s="8" t="s">
        <v>547</v>
      </c>
      <c r="D220" s="8" t="s">
        <v>520</v>
      </c>
      <c r="E220" s="6" t="s">
        <v>464</v>
      </c>
      <c r="F220" s="6">
        <v>600</v>
      </c>
      <c r="G220" s="15">
        <f t="shared" si="26"/>
        <v>0</v>
      </c>
      <c r="H220" s="15">
        <f t="shared" si="26"/>
        <v>0</v>
      </c>
    </row>
    <row r="221" spans="1:8" s="74" customFormat="1" ht="12.75">
      <c r="A221" s="39" t="str">
        <f ca="1">IF(ISERROR(MATCH(F221,Код_КВР,0)),"",INDIRECT(ADDRESS(MATCH(F221,Код_КВР,0)+1,2,,,"КВР")))</f>
        <v>Субсидии бюджетным учреждениям</v>
      </c>
      <c r="B221" s="6">
        <v>801</v>
      </c>
      <c r="C221" s="8" t="s">
        <v>547</v>
      </c>
      <c r="D221" s="8" t="s">
        <v>520</v>
      </c>
      <c r="E221" s="6" t="s">
        <v>464</v>
      </c>
      <c r="F221" s="6">
        <v>610</v>
      </c>
      <c r="G221" s="15">
        <f t="shared" si="26"/>
        <v>0</v>
      </c>
      <c r="H221" s="15">
        <f t="shared" si="26"/>
        <v>0</v>
      </c>
    </row>
    <row r="222" spans="1:8" s="74" customFormat="1" ht="12.75">
      <c r="A222" s="39" t="str">
        <f ca="1">IF(ISERROR(MATCH(F222,Код_КВР,0)),"",INDIRECT(ADDRESS(MATCH(F222,Код_КВР,0)+1,2,,,"КВР")))</f>
        <v>Субсидии бюджетным учреждениям на иные цели</v>
      </c>
      <c r="B222" s="6">
        <v>801</v>
      </c>
      <c r="C222" s="8" t="s">
        <v>547</v>
      </c>
      <c r="D222" s="8" t="s">
        <v>520</v>
      </c>
      <c r="E222" s="6" t="s">
        <v>464</v>
      </c>
      <c r="F222" s="6">
        <v>612</v>
      </c>
      <c r="G222" s="15"/>
      <c r="H222" s="15"/>
    </row>
    <row r="223" spans="1:8" s="74" customFormat="1" ht="33">
      <c r="A223" s="39" t="str">
        <f ca="1">IF(ISERROR(MATCH(E223,Код_КЦСР,0)),"",INDIRECT(ADDRESS(MATCH(E223,Код_КЦСР,0)+1,2,,,"КЦСР")))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23" s="6">
        <v>801</v>
      </c>
      <c r="C223" s="8" t="s">
        <v>547</v>
      </c>
      <c r="D223" s="8" t="s">
        <v>520</v>
      </c>
      <c r="E223" s="6" t="s">
        <v>482</v>
      </c>
      <c r="F223" s="6"/>
      <c r="G223" s="15">
        <f>G224</f>
        <v>1179.8</v>
      </c>
      <c r="H223" s="15">
        <f>H224</f>
        <v>698.1999999999999</v>
      </c>
    </row>
    <row r="224" spans="1:8" s="74" customFormat="1" ht="12.75">
      <c r="A224" s="39" t="str">
        <f ca="1">IF(ISERROR(MATCH(E224,Код_КЦСР,0)),"",INDIRECT(ADDRESS(MATCH(E224,Код_КЦСР,0)+1,2,,,"КЦСР")))</f>
        <v>Профилактика преступлений и иных правонарушений в городе Череповце</v>
      </c>
      <c r="B224" s="6">
        <v>801</v>
      </c>
      <c r="C224" s="8" t="s">
        <v>547</v>
      </c>
      <c r="D224" s="8" t="s">
        <v>520</v>
      </c>
      <c r="E224" s="6" t="s">
        <v>484</v>
      </c>
      <c r="F224" s="6"/>
      <c r="G224" s="15">
        <f>G225+G229</f>
        <v>1179.8</v>
      </c>
      <c r="H224" s="15">
        <f>H225+H229</f>
        <v>698.1999999999999</v>
      </c>
    </row>
    <row r="225" spans="1:8" s="74" customFormat="1" ht="49.5">
      <c r="A225" s="39" t="str">
        <f ca="1">IF(ISERROR(MATCH(E225,Код_КЦСР,0)),"",INDIRECT(ADDRESS(MATCH(E225,Код_КЦСР,0)+1,2,,,"КЦСР")))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25" s="6">
        <v>801</v>
      </c>
      <c r="C225" s="8" t="s">
        <v>547</v>
      </c>
      <c r="D225" s="8" t="s">
        <v>520</v>
      </c>
      <c r="E225" s="6" t="s">
        <v>94</v>
      </c>
      <c r="F225" s="6"/>
      <c r="G225" s="15">
        <f aca="true" t="shared" si="27" ref="G225:H227">G226</f>
        <v>59</v>
      </c>
      <c r="H225" s="15">
        <f t="shared" si="27"/>
        <v>34.9</v>
      </c>
    </row>
    <row r="226" spans="1:8" s="74" customFormat="1" ht="33">
      <c r="A226" s="39" t="str">
        <f ca="1">IF(ISERROR(MATCH(F226,Код_КВР,0)),"",INDIRECT(ADDRESS(MATCH(F226,Код_КВР,0)+1,2,,,"КВР")))</f>
        <v>Предоставление субсидий бюджетным, автономным учреждениям и иным некоммерческим организациям</v>
      </c>
      <c r="B226" s="6">
        <v>801</v>
      </c>
      <c r="C226" s="8" t="s">
        <v>547</v>
      </c>
      <c r="D226" s="8" t="s">
        <v>520</v>
      </c>
      <c r="E226" s="6" t="s">
        <v>94</v>
      </c>
      <c r="F226" s="6">
        <v>600</v>
      </c>
      <c r="G226" s="15">
        <f t="shared" si="27"/>
        <v>59</v>
      </c>
      <c r="H226" s="15">
        <f t="shared" si="27"/>
        <v>34.9</v>
      </c>
    </row>
    <row r="227" spans="1:8" s="74" customFormat="1" ht="12.75">
      <c r="A227" s="39" t="str">
        <f ca="1">IF(ISERROR(MATCH(F227,Код_КВР,0)),"",INDIRECT(ADDRESS(MATCH(F227,Код_КВР,0)+1,2,,,"КВР")))</f>
        <v>Субсидии бюджетным учреждениям</v>
      </c>
      <c r="B227" s="6">
        <v>801</v>
      </c>
      <c r="C227" s="8" t="s">
        <v>547</v>
      </c>
      <c r="D227" s="8" t="s">
        <v>520</v>
      </c>
      <c r="E227" s="6" t="s">
        <v>94</v>
      </c>
      <c r="F227" s="6">
        <v>610</v>
      </c>
      <c r="G227" s="15">
        <f t="shared" si="27"/>
        <v>59</v>
      </c>
      <c r="H227" s="15">
        <f t="shared" si="27"/>
        <v>34.9</v>
      </c>
    </row>
    <row r="228" spans="1:8" s="74" customFormat="1" ht="12.75">
      <c r="A228" s="39" t="str">
        <f ca="1">IF(ISERROR(MATCH(F228,Код_КВР,0)),"",INDIRECT(ADDRESS(MATCH(F228,Код_КВР,0)+1,2,,,"КВР")))</f>
        <v>Субсидии бюджетным учреждениям на иные цели</v>
      </c>
      <c r="B228" s="6">
        <v>801</v>
      </c>
      <c r="C228" s="8" t="s">
        <v>547</v>
      </c>
      <c r="D228" s="8" t="s">
        <v>520</v>
      </c>
      <c r="E228" s="6" t="s">
        <v>94</v>
      </c>
      <c r="F228" s="6">
        <v>612</v>
      </c>
      <c r="G228" s="15">
        <v>59</v>
      </c>
      <c r="H228" s="15">
        <v>34.9</v>
      </c>
    </row>
    <row r="229" spans="1:8" s="74" customFormat="1" ht="33">
      <c r="A229" s="39" t="str">
        <f ca="1">IF(ISERROR(MATCH(E229,Код_КЦСР,0)),"",INDIRECT(ADDRESS(MATCH(E229,Код_КЦСР,0)+1,2,,,"КЦСР")))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29" s="6">
        <v>801</v>
      </c>
      <c r="C229" s="8" t="s">
        <v>547</v>
      </c>
      <c r="D229" s="8" t="s">
        <v>520</v>
      </c>
      <c r="E229" s="6" t="s">
        <v>96</v>
      </c>
      <c r="F229" s="6"/>
      <c r="G229" s="15">
        <f aca="true" t="shared" si="28" ref="G229:H231">G230</f>
        <v>1120.8</v>
      </c>
      <c r="H229" s="15">
        <f t="shared" si="28"/>
        <v>663.3</v>
      </c>
    </row>
    <row r="230" spans="1:8" s="74" customFormat="1" ht="33">
      <c r="A230" s="39" t="str">
        <f ca="1">IF(ISERROR(MATCH(F230,Код_КВР,0)),"",INDIRECT(ADDRESS(MATCH(F230,Код_КВР,0)+1,2,,,"КВР")))</f>
        <v>Предоставление субсидий бюджетным, автономным учреждениям и иным некоммерческим организациям</v>
      </c>
      <c r="B230" s="6">
        <v>801</v>
      </c>
      <c r="C230" s="8" t="s">
        <v>547</v>
      </c>
      <c r="D230" s="8" t="s">
        <v>520</v>
      </c>
      <c r="E230" s="6" t="s">
        <v>96</v>
      </c>
      <c r="F230" s="6">
        <v>600</v>
      </c>
      <c r="G230" s="15">
        <f t="shared" si="28"/>
        <v>1120.8</v>
      </c>
      <c r="H230" s="15">
        <f t="shared" si="28"/>
        <v>663.3</v>
      </c>
    </row>
    <row r="231" spans="1:8" s="74" customFormat="1" ht="12.75">
      <c r="A231" s="39" t="str">
        <f ca="1">IF(ISERROR(MATCH(F231,Код_КВР,0)),"",INDIRECT(ADDRESS(MATCH(F231,Код_КВР,0)+1,2,,,"КВР")))</f>
        <v>Субсидии бюджетным учреждениям</v>
      </c>
      <c r="B231" s="6">
        <v>801</v>
      </c>
      <c r="C231" s="8" t="s">
        <v>547</v>
      </c>
      <c r="D231" s="8" t="s">
        <v>520</v>
      </c>
      <c r="E231" s="6" t="s">
        <v>96</v>
      </c>
      <c r="F231" s="6">
        <v>610</v>
      </c>
      <c r="G231" s="15">
        <f t="shared" si="28"/>
        <v>1120.8</v>
      </c>
      <c r="H231" s="15">
        <f t="shared" si="28"/>
        <v>663.3</v>
      </c>
    </row>
    <row r="232" spans="1:8" s="74" customFormat="1" ht="12.75">
      <c r="A232" s="39" t="str">
        <f ca="1">IF(ISERROR(MATCH(F232,Код_КВР,0)),"",INDIRECT(ADDRESS(MATCH(F232,Код_КВР,0)+1,2,,,"КВР")))</f>
        <v>Субсидии бюджетным учреждениям на иные цели</v>
      </c>
      <c r="B232" s="6">
        <v>801</v>
      </c>
      <c r="C232" s="8" t="s">
        <v>547</v>
      </c>
      <c r="D232" s="8" t="s">
        <v>520</v>
      </c>
      <c r="E232" s="6" t="s">
        <v>96</v>
      </c>
      <c r="F232" s="6">
        <v>612</v>
      </c>
      <c r="G232" s="15">
        <v>1120.8</v>
      </c>
      <c r="H232" s="15">
        <v>663.3</v>
      </c>
    </row>
    <row r="233" spans="1:8" s="74" customFormat="1" ht="12.75">
      <c r="A233" s="10" t="s">
        <v>554</v>
      </c>
      <c r="B233" s="6">
        <v>801</v>
      </c>
      <c r="C233" s="8" t="s">
        <v>547</v>
      </c>
      <c r="D233" s="8" t="s">
        <v>528</v>
      </c>
      <c r="E233" s="6"/>
      <c r="F233" s="6"/>
      <c r="G233" s="15">
        <f>G234+G241+G251</f>
        <v>14913.7</v>
      </c>
      <c r="H233" s="15">
        <f>H234+H241+H251</f>
        <v>14913.7</v>
      </c>
    </row>
    <row r="234" spans="1:8" s="74" customFormat="1" ht="33">
      <c r="A234" s="39" t="str">
        <f ca="1">IF(ISERROR(MATCH(E234,Код_КЦСР,0)),"",INDIRECT(ADDRESS(MATCH(E234,Код_КЦСР,0)+1,2,,,"КЦСР")))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34" s="6">
        <v>801</v>
      </c>
      <c r="C234" s="8" t="s">
        <v>547</v>
      </c>
      <c r="D234" s="8" t="s">
        <v>528</v>
      </c>
      <c r="E234" s="6" t="s">
        <v>284</v>
      </c>
      <c r="F234" s="6"/>
      <c r="G234" s="15">
        <f>G235+G238</f>
        <v>3117.5</v>
      </c>
      <c r="H234" s="15">
        <f>H235+H238</f>
        <v>3117.5</v>
      </c>
    </row>
    <row r="235" spans="1:8" s="74" customFormat="1" ht="33">
      <c r="A235" s="39" t="str">
        <f ca="1">IF(ISERROR(MATCH(E235,Код_КЦСР,0)),"",INDIRECT(ADDRESS(MATCH(E235,Код_КЦСР,0)+1,2,,,"КЦСР")))</f>
        <v>Субсидии организациям, образующим инфраструктуру поддержки МСП: НП «Агентство Городского Развития»</v>
      </c>
      <c r="B235" s="6">
        <v>801</v>
      </c>
      <c r="C235" s="8" t="s">
        <v>547</v>
      </c>
      <c r="D235" s="8" t="s">
        <v>528</v>
      </c>
      <c r="E235" s="6" t="s">
        <v>286</v>
      </c>
      <c r="F235" s="6"/>
      <c r="G235" s="15">
        <f>G236</f>
        <v>3115</v>
      </c>
      <c r="H235" s="15">
        <f>H236</f>
        <v>3115</v>
      </c>
    </row>
    <row r="236" spans="1:8" s="74" customFormat="1" ht="33">
      <c r="A236" s="39" t="str">
        <f ca="1">IF(ISERROR(MATCH(F236,Код_КВР,0)),"",INDIRECT(ADDRESS(MATCH(F236,Код_КВР,0)+1,2,,,"КВР")))</f>
        <v>Предоставление субсидий бюджетным, автономным учреждениям и иным некоммерческим организациям</v>
      </c>
      <c r="B236" s="6">
        <v>801</v>
      </c>
      <c r="C236" s="8" t="s">
        <v>547</v>
      </c>
      <c r="D236" s="8" t="s">
        <v>528</v>
      </c>
      <c r="E236" s="6" t="s">
        <v>286</v>
      </c>
      <c r="F236" s="6">
        <v>600</v>
      </c>
      <c r="G236" s="15">
        <f>G237</f>
        <v>3115</v>
      </c>
      <c r="H236" s="15">
        <f>H237</f>
        <v>3115</v>
      </c>
    </row>
    <row r="237" spans="1:8" s="74" customFormat="1" ht="33">
      <c r="A237" s="39" t="str">
        <f ca="1">IF(ISERROR(MATCH(F237,Код_КВР,0)),"",INDIRECT(ADDRESS(MATCH(F237,Код_КВР,0)+1,2,,,"КВР")))</f>
        <v>Субсидии некоммерческим организациям (за исключением государственных (муниципальных) учреждений)</v>
      </c>
      <c r="B237" s="6">
        <v>801</v>
      </c>
      <c r="C237" s="8" t="s">
        <v>547</v>
      </c>
      <c r="D237" s="8" t="s">
        <v>528</v>
      </c>
      <c r="E237" s="6" t="s">
        <v>286</v>
      </c>
      <c r="F237" s="6">
        <v>630</v>
      </c>
      <c r="G237" s="15">
        <v>3115</v>
      </c>
      <c r="H237" s="15">
        <v>3115</v>
      </c>
    </row>
    <row r="238" spans="1:8" s="74" customFormat="1" ht="33">
      <c r="A238" s="39" t="str">
        <f ca="1">IF(ISERROR(MATCH(E238,Код_КЦСР,0)),"",INDIRECT(ADDRESS(MATCH(E238,Код_КЦСР,0)+1,2,,,"КЦСР")))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38" s="6">
        <v>801</v>
      </c>
      <c r="C238" s="8" t="s">
        <v>547</v>
      </c>
      <c r="D238" s="8" t="s">
        <v>528</v>
      </c>
      <c r="E238" s="6" t="s">
        <v>288</v>
      </c>
      <c r="F238" s="6"/>
      <c r="G238" s="15">
        <f>G239</f>
        <v>2.5</v>
      </c>
      <c r="H238" s="15">
        <f>H239</f>
        <v>2.5</v>
      </c>
    </row>
    <row r="239" spans="1:8" s="74" customFormat="1" ht="33">
      <c r="A239" s="39" t="str">
        <f ca="1">IF(ISERROR(MATCH(F239,Код_КВР,0)),"",INDIRECT(ADDRESS(MATCH(F239,Код_КВР,0)+1,2,,,"КВР")))</f>
        <v>Предоставление субсидий бюджетным, автономным учреждениям и иным некоммерческим организациям</v>
      </c>
      <c r="B239" s="6">
        <v>801</v>
      </c>
      <c r="C239" s="8" t="s">
        <v>547</v>
      </c>
      <c r="D239" s="8" t="s">
        <v>528</v>
      </c>
      <c r="E239" s="6" t="s">
        <v>288</v>
      </c>
      <c r="F239" s="6">
        <v>600</v>
      </c>
      <c r="G239" s="15">
        <f>G240</f>
        <v>2.5</v>
      </c>
      <c r="H239" s="15">
        <f>H240</f>
        <v>2.5</v>
      </c>
    </row>
    <row r="240" spans="1:8" s="74" customFormat="1" ht="33">
      <c r="A240" s="39" t="str">
        <f ca="1">IF(ISERROR(MATCH(F240,Код_КВР,0)),"",INDIRECT(ADDRESS(MATCH(F240,Код_КВР,0)+1,2,,,"КВР")))</f>
        <v>Субсидии некоммерческим организациям (за исключением государственных (муниципальных) учреждений)</v>
      </c>
      <c r="B240" s="6">
        <v>801</v>
      </c>
      <c r="C240" s="8" t="s">
        <v>547</v>
      </c>
      <c r="D240" s="8" t="s">
        <v>528</v>
      </c>
      <c r="E240" s="6" t="s">
        <v>288</v>
      </c>
      <c r="F240" s="6">
        <v>630</v>
      </c>
      <c r="G240" s="15">
        <v>2.5</v>
      </c>
      <c r="H240" s="15">
        <v>2.5</v>
      </c>
    </row>
    <row r="241" spans="1:8" s="74" customFormat="1" ht="33">
      <c r="A241" s="39" t="str">
        <f ca="1">IF(ISERROR(MATCH(E241,Код_КЦСР,0)),"",INDIRECT(ADDRESS(MATCH(E241,Код_КЦСР,0)+1,2,,,"КЦСР")))</f>
        <v>Муниципальная программа «Повышение инвестиционной привлекательности города Череповца» на 2014-2018 годы</v>
      </c>
      <c r="B241" s="6">
        <v>801</v>
      </c>
      <c r="C241" s="8" t="s">
        <v>547</v>
      </c>
      <c r="D241" s="8" t="s">
        <v>528</v>
      </c>
      <c r="E241" s="6" t="s">
        <v>290</v>
      </c>
      <c r="F241" s="6"/>
      <c r="G241" s="15">
        <f>G242+G245+G248</f>
        <v>11791.2</v>
      </c>
      <c r="H241" s="15">
        <f>H242+H245+H248</f>
        <v>11791.2</v>
      </c>
    </row>
    <row r="242" spans="1:8" s="74" customFormat="1" ht="12.75">
      <c r="A242" s="39" t="str">
        <f ca="1">IF(ISERROR(MATCH(E242,Код_КЦСР,0)),"",INDIRECT(ADDRESS(MATCH(E242,Код_КЦСР,0)+1,2,,,"КЦСР")))</f>
        <v>Стимулирование экономического роста путем привлечения инвесторов</v>
      </c>
      <c r="B242" s="6">
        <v>801</v>
      </c>
      <c r="C242" s="8" t="s">
        <v>547</v>
      </c>
      <c r="D242" s="8" t="s">
        <v>528</v>
      </c>
      <c r="E242" s="6" t="s">
        <v>292</v>
      </c>
      <c r="F242" s="6"/>
      <c r="G242" s="15">
        <f>G243</f>
        <v>5549.9</v>
      </c>
      <c r="H242" s="15">
        <f>H243</f>
        <v>5549.9</v>
      </c>
    </row>
    <row r="243" spans="1:8" s="74" customFormat="1" ht="33">
      <c r="A243" s="39" t="str">
        <f ca="1">IF(ISERROR(MATCH(F243,Код_КВР,0)),"",INDIRECT(ADDRESS(MATCH(F243,Код_КВР,0)+1,2,,,"КВР")))</f>
        <v>Предоставление субсидий бюджетным, автономным учреждениям и иным некоммерческим организациям</v>
      </c>
      <c r="B243" s="6">
        <v>801</v>
      </c>
      <c r="C243" s="8" t="s">
        <v>547</v>
      </c>
      <c r="D243" s="8" t="s">
        <v>528</v>
      </c>
      <c r="E243" s="6" t="s">
        <v>292</v>
      </c>
      <c r="F243" s="6">
        <v>600</v>
      </c>
      <c r="G243" s="15">
        <f>G244</f>
        <v>5549.9</v>
      </c>
      <c r="H243" s="15">
        <f>H244</f>
        <v>5549.9</v>
      </c>
    </row>
    <row r="244" spans="1:8" s="74" customFormat="1" ht="33">
      <c r="A244" s="39" t="str">
        <f ca="1">IF(ISERROR(MATCH(F244,Код_КВР,0)),"",INDIRECT(ADDRESS(MATCH(F244,Код_КВР,0)+1,2,,,"КВР")))</f>
        <v>Субсидии некоммерческим организациям (за исключением государственных (муниципальных) учреждений)</v>
      </c>
      <c r="B244" s="6">
        <v>801</v>
      </c>
      <c r="C244" s="8" t="s">
        <v>547</v>
      </c>
      <c r="D244" s="8" t="s">
        <v>528</v>
      </c>
      <c r="E244" s="6" t="s">
        <v>292</v>
      </c>
      <c r="F244" s="6">
        <v>630</v>
      </c>
      <c r="G244" s="15">
        <v>5549.9</v>
      </c>
      <c r="H244" s="15">
        <v>5549.9</v>
      </c>
    </row>
    <row r="245" spans="1:8" s="74" customFormat="1" ht="33">
      <c r="A245" s="39" t="str">
        <f ca="1">IF(ISERROR(MATCH(E245,Код_КЦСР,0)),"",INDIRECT(ADDRESS(MATCH(E245,Код_КЦСР,0)+1,2,,,"КЦСР")))</f>
        <v>Информационное и нормативно-правовое сопровождение инвестиционной деятельности</v>
      </c>
      <c r="B245" s="6">
        <v>801</v>
      </c>
      <c r="C245" s="8" t="s">
        <v>547</v>
      </c>
      <c r="D245" s="8" t="s">
        <v>528</v>
      </c>
      <c r="E245" s="6" t="s">
        <v>294</v>
      </c>
      <c r="F245" s="6"/>
      <c r="G245" s="15">
        <f>G246</f>
        <v>2874.8</v>
      </c>
      <c r="H245" s="15">
        <f>H246</f>
        <v>2874.8</v>
      </c>
    </row>
    <row r="246" spans="1:8" s="74" customFormat="1" ht="33">
      <c r="A246" s="39" t="str">
        <f ca="1">IF(ISERROR(MATCH(F246,Код_КВР,0)),"",INDIRECT(ADDRESS(MATCH(F246,Код_КВР,0)+1,2,,,"КВР")))</f>
        <v>Предоставление субсидий бюджетным, автономным учреждениям и иным некоммерческим организациям</v>
      </c>
      <c r="B246" s="6">
        <v>801</v>
      </c>
      <c r="C246" s="8" t="s">
        <v>547</v>
      </c>
      <c r="D246" s="8" t="s">
        <v>528</v>
      </c>
      <c r="E246" s="6" t="s">
        <v>294</v>
      </c>
      <c r="F246" s="6">
        <v>600</v>
      </c>
      <c r="G246" s="15">
        <f>G247</f>
        <v>2874.8</v>
      </c>
      <c r="H246" s="15">
        <f>H247</f>
        <v>2874.8</v>
      </c>
    </row>
    <row r="247" spans="1:8" s="74" customFormat="1" ht="33">
      <c r="A247" s="39" t="str">
        <f ca="1">IF(ISERROR(MATCH(F247,Код_КВР,0)),"",INDIRECT(ADDRESS(MATCH(F247,Код_КВР,0)+1,2,,,"КВР")))</f>
        <v>Субсидии некоммерческим организациям (за исключением государственных (муниципальных) учреждений)</v>
      </c>
      <c r="B247" s="6">
        <v>801</v>
      </c>
      <c r="C247" s="8" t="s">
        <v>547</v>
      </c>
      <c r="D247" s="8" t="s">
        <v>528</v>
      </c>
      <c r="E247" s="6" t="s">
        <v>294</v>
      </c>
      <c r="F247" s="6">
        <v>630</v>
      </c>
      <c r="G247" s="15">
        <v>2874.8</v>
      </c>
      <c r="H247" s="15">
        <v>2874.8</v>
      </c>
    </row>
    <row r="248" spans="1:8" s="74" customFormat="1" ht="12.75">
      <c r="A248" s="39" t="str">
        <f ca="1">IF(ISERROR(MATCH(E248,Код_КЦСР,0)),"",INDIRECT(ADDRESS(MATCH(E248,Код_КЦСР,0)+1,2,,,"КЦСР")))</f>
        <v>Комплексное сопровождение инвестиционных проектов</v>
      </c>
      <c r="B248" s="6">
        <v>801</v>
      </c>
      <c r="C248" s="8" t="s">
        <v>547</v>
      </c>
      <c r="D248" s="8" t="s">
        <v>528</v>
      </c>
      <c r="E248" s="6" t="s">
        <v>296</v>
      </c>
      <c r="F248" s="6"/>
      <c r="G248" s="15">
        <f>G249</f>
        <v>3366.5</v>
      </c>
      <c r="H248" s="15">
        <f>H249</f>
        <v>3366.5</v>
      </c>
    </row>
    <row r="249" spans="1:8" s="74" customFormat="1" ht="33">
      <c r="A249" s="39" t="str">
        <f ca="1">IF(ISERROR(MATCH(F249,Код_КВР,0)),"",INDIRECT(ADDRESS(MATCH(F249,Код_КВР,0)+1,2,,,"КВР")))</f>
        <v>Предоставление субсидий бюджетным, автономным учреждениям и иным некоммерческим организациям</v>
      </c>
      <c r="B249" s="6">
        <v>801</v>
      </c>
      <c r="C249" s="8" t="s">
        <v>547</v>
      </c>
      <c r="D249" s="8" t="s">
        <v>528</v>
      </c>
      <c r="E249" s="6" t="s">
        <v>296</v>
      </c>
      <c r="F249" s="6">
        <v>600</v>
      </c>
      <c r="G249" s="15">
        <f>G250</f>
        <v>3366.5</v>
      </c>
      <c r="H249" s="15">
        <f>H250</f>
        <v>3366.5</v>
      </c>
    </row>
    <row r="250" spans="1:8" s="74" customFormat="1" ht="33">
      <c r="A250" s="39" t="str">
        <f ca="1">IF(ISERROR(MATCH(F250,Код_КВР,0)),"",INDIRECT(ADDRESS(MATCH(F250,Код_КВР,0)+1,2,,,"КВР")))</f>
        <v>Субсидии некоммерческим организациям (за исключением государственных (муниципальных) учреждений)</v>
      </c>
      <c r="B250" s="6">
        <v>801</v>
      </c>
      <c r="C250" s="8" t="s">
        <v>547</v>
      </c>
      <c r="D250" s="8" t="s">
        <v>528</v>
      </c>
      <c r="E250" s="6" t="s">
        <v>296</v>
      </c>
      <c r="F250" s="6">
        <v>630</v>
      </c>
      <c r="G250" s="15">
        <v>3366.5</v>
      </c>
      <c r="H250" s="15">
        <v>3366.5</v>
      </c>
    </row>
    <row r="251" spans="1:8" s="74" customFormat="1" ht="33">
      <c r="A251" s="39" t="str">
        <f ca="1">IF(ISERROR(MATCH(E251,Код_КЦСР,0)),"",INDIRECT(ADDRESS(MATCH(E251,Код_КЦСР,0)+1,2,,,"КЦСР")))</f>
        <v>Муниципальная программа «Развитие внутреннего и въездного туризма в г.Череповце на 2014-2022 годы»</v>
      </c>
      <c r="B251" s="6">
        <v>801</v>
      </c>
      <c r="C251" s="8" t="s">
        <v>547</v>
      </c>
      <c r="D251" s="8" t="s">
        <v>528</v>
      </c>
      <c r="E251" s="6" t="s">
        <v>324</v>
      </c>
      <c r="F251" s="6"/>
      <c r="G251" s="15">
        <f aca="true" t="shared" si="29" ref="G251:H254">G252</f>
        <v>5</v>
      </c>
      <c r="H251" s="15">
        <f t="shared" si="29"/>
        <v>5</v>
      </c>
    </row>
    <row r="252" spans="1:8" s="74" customFormat="1" ht="33">
      <c r="A252" s="39" t="str">
        <f ca="1">IF(ISERROR(MATCH(E252,Код_КЦСР,0)),"",INDIRECT(ADDRESS(MATCH(E252,Код_КЦСР,0)+1,2,,,"КЦСР")))</f>
        <v>Продвижение городского туристского продукта на российском и международном рынках</v>
      </c>
      <c r="B252" s="6">
        <v>801</v>
      </c>
      <c r="C252" s="8" t="s">
        <v>547</v>
      </c>
      <c r="D252" s="8" t="s">
        <v>528</v>
      </c>
      <c r="E252" s="6" t="s">
        <v>326</v>
      </c>
      <c r="F252" s="6"/>
      <c r="G252" s="15">
        <f t="shared" si="29"/>
        <v>5</v>
      </c>
      <c r="H252" s="15">
        <f t="shared" si="29"/>
        <v>5</v>
      </c>
    </row>
    <row r="253" spans="1:8" s="74" customFormat="1" ht="12.75">
      <c r="A253" s="39" t="str">
        <f ca="1">IF(ISERROR(MATCH(F253,Код_КВР,0)),"",INDIRECT(ADDRESS(MATCH(F253,Код_КВР,0)+1,2,,,"КВР")))</f>
        <v>Закупка товаров, работ и услуг для муниципальных нужд</v>
      </c>
      <c r="B253" s="6">
        <v>801</v>
      </c>
      <c r="C253" s="8" t="s">
        <v>547</v>
      </c>
      <c r="D253" s="8" t="s">
        <v>528</v>
      </c>
      <c r="E253" s="6" t="s">
        <v>326</v>
      </c>
      <c r="F253" s="6">
        <v>200</v>
      </c>
      <c r="G253" s="15">
        <f t="shared" si="29"/>
        <v>5</v>
      </c>
      <c r="H253" s="15">
        <f t="shared" si="29"/>
        <v>5</v>
      </c>
    </row>
    <row r="254" spans="1:8" s="74" customFormat="1" ht="33">
      <c r="A254" s="39" t="str">
        <f ca="1">IF(ISERROR(MATCH(F254,Код_КВР,0)),"",INDIRECT(ADDRESS(MATCH(F254,Код_КВР,0)+1,2,,,"КВР")))</f>
        <v>Иные закупки товаров, работ и услуг для обеспечения муниципальных нужд</v>
      </c>
      <c r="B254" s="6">
        <v>801</v>
      </c>
      <c r="C254" s="8" t="s">
        <v>547</v>
      </c>
      <c r="D254" s="8" t="s">
        <v>528</v>
      </c>
      <c r="E254" s="6" t="s">
        <v>326</v>
      </c>
      <c r="F254" s="6">
        <v>240</v>
      </c>
      <c r="G254" s="15">
        <f t="shared" si="29"/>
        <v>5</v>
      </c>
      <c r="H254" s="15">
        <f t="shared" si="29"/>
        <v>5</v>
      </c>
    </row>
    <row r="255" spans="1:8" s="74" customFormat="1" ht="33">
      <c r="A255" s="39" t="str">
        <f ca="1">IF(ISERROR(MATCH(F255,Код_КВР,0)),"",INDIRECT(ADDRESS(MATCH(F255,Код_КВР,0)+1,2,,,"КВР")))</f>
        <v xml:space="preserve">Прочая закупка товаров, работ и услуг для обеспечения муниципальных нужд         </v>
      </c>
      <c r="B255" s="6">
        <v>801</v>
      </c>
      <c r="C255" s="8" t="s">
        <v>547</v>
      </c>
      <c r="D255" s="8" t="s">
        <v>528</v>
      </c>
      <c r="E255" s="6" t="s">
        <v>326</v>
      </c>
      <c r="F255" s="6">
        <v>244</v>
      </c>
      <c r="G255" s="15">
        <v>5</v>
      </c>
      <c r="H255" s="15">
        <v>5</v>
      </c>
    </row>
    <row r="256" spans="1:8" s="74" customFormat="1" ht="12.75">
      <c r="A256" s="39" t="str">
        <f ca="1">IF(ISERROR(MATCH(C256,Код_Раздел,0)),"",INDIRECT(ADDRESS(MATCH(C256,Код_Раздел,0)+1,2,,,"Раздел")))</f>
        <v>Образование</v>
      </c>
      <c r="B256" s="6">
        <v>801</v>
      </c>
      <c r="C256" s="8" t="s">
        <v>527</v>
      </c>
      <c r="D256" s="8"/>
      <c r="E256" s="6"/>
      <c r="F256" s="6"/>
      <c r="G256" s="15">
        <f>G257</f>
        <v>8431.5</v>
      </c>
      <c r="H256" s="15">
        <f>H257</f>
        <v>8472.1</v>
      </c>
    </row>
    <row r="257" spans="1:8" s="74" customFormat="1" ht="12.75">
      <c r="A257" s="10" t="s">
        <v>531</v>
      </c>
      <c r="B257" s="6">
        <v>801</v>
      </c>
      <c r="C257" s="8" t="s">
        <v>527</v>
      </c>
      <c r="D257" s="8" t="s">
        <v>527</v>
      </c>
      <c r="E257" s="6"/>
      <c r="F257" s="6"/>
      <c r="G257" s="15">
        <f>G258+G267</f>
        <v>8431.5</v>
      </c>
      <c r="H257" s="15">
        <f>H258+H267</f>
        <v>8472.1</v>
      </c>
    </row>
    <row r="258" spans="1:8" s="74" customFormat="1" ht="33">
      <c r="A258" s="39" t="str">
        <f ca="1">IF(ISERROR(MATCH(E258,Код_КЦСР,0)),"",INDIRECT(ADDRESS(MATCH(E258,Код_КЦСР,0)+1,2,,,"КЦСР")))</f>
        <v>Муниципальная программа «Развитие молодежной политики» на 2013-2018 годы</v>
      </c>
      <c r="B258" s="6">
        <v>801</v>
      </c>
      <c r="C258" s="8" t="s">
        <v>527</v>
      </c>
      <c r="D258" s="8" t="s">
        <v>527</v>
      </c>
      <c r="E258" s="6" t="s">
        <v>298</v>
      </c>
      <c r="F258" s="6"/>
      <c r="G258" s="15">
        <f>G259+G263</f>
        <v>7716.5</v>
      </c>
      <c r="H258" s="15">
        <f>H259+H263</f>
        <v>7757.1</v>
      </c>
    </row>
    <row r="259" spans="1:8" s="74" customFormat="1" ht="49.5">
      <c r="A259" s="39" t="str">
        <f ca="1">IF(ISERROR(MATCH(E259,Код_КЦСР,0)),"",INDIRECT(ADDRESS(MATCH(E259,Код_КЦСР,0)+1,2,,,"КЦСР")))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города.</v>
      </c>
      <c r="B259" s="6">
        <v>801</v>
      </c>
      <c r="C259" s="8" t="s">
        <v>527</v>
      </c>
      <c r="D259" s="8" t="s">
        <v>527</v>
      </c>
      <c r="E259" s="6" t="s">
        <v>302</v>
      </c>
      <c r="F259" s="6"/>
      <c r="G259" s="15">
        <f aca="true" t="shared" si="30" ref="G259:H261">G260</f>
        <v>844.8</v>
      </c>
      <c r="H259" s="15">
        <f t="shared" si="30"/>
        <v>844.8</v>
      </c>
    </row>
    <row r="260" spans="1:8" s="74" customFormat="1" ht="33">
      <c r="A260" s="39" t="str">
        <f ca="1">IF(ISERROR(MATCH(F260,Код_КВР,0)),"",INDIRECT(ADDRESS(MATCH(F260,Код_КВР,0)+1,2,,,"КВР")))</f>
        <v>Предоставление субсидий бюджетным, автономным учреждениям и иным некоммерческим организациям</v>
      </c>
      <c r="B260" s="6">
        <v>801</v>
      </c>
      <c r="C260" s="8" t="s">
        <v>527</v>
      </c>
      <c r="D260" s="8" t="s">
        <v>527</v>
      </c>
      <c r="E260" s="6" t="s">
        <v>302</v>
      </c>
      <c r="F260" s="6">
        <v>600</v>
      </c>
      <c r="G260" s="15">
        <f t="shared" si="30"/>
        <v>844.8</v>
      </c>
      <c r="H260" s="15">
        <f t="shared" si="30"/>
        <v>844.8</v>
      </c>
    </row>
    <row r="261" spans="1:8" s="74" customFormat="1" ht="12.75">
      <c r="A261" s="39" t="str">
        <f ca="1">IF(ISERROR(MATCH(F261,Код_КВР,0)),"",INDIRECT(ADDRESS(MATCH(F261,Код_КВР,0)+1,2,,,"КВР")))</f>
        <v>Субсидии бюджетным учреждениям</v>
      </c>
      <c r="B261" s="6">
        <v>801</v>
      </c>
      <c r="C261" s="8" t="s">
        <v>527</v>
      </c>
      <c r="D261" s="8" t="s">
        <v>527</v>
      </c>
      <c r="E261" s="6" t="s">
        <v>302</v>
      </c>
      <c r="F261" s="6">
        <v>610</v>
      </c>
      <c r="G261" s="15">
        <f t="shared" si="30"/>
        <v>844.8</v>
      </c>
      <c r="H261" s="15">
        <f t="shared" si="30"/>
        <v>844.8</v>
      </c>
    </row>
    <row r="262" spans="1:8" s="74" customFormat="1" ht="49.5">
      <c r="A262" s="39" t="str">
        <f ca="1">IF(ISERROR(MATCH(F262,Код_КВР,0)),"",INDIRECT(ADDRESS(MATCH(F262,Код_КВР,0)+1,2,,,"КВР")))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2" s="6">
        <v>801</v>
      </c>
      <c r="C262" s="8" t="s">
        <v>527</v>
      </c>
      <c r="D262" s="8" t="s">
        <v>527</v>
      </c>
      <c r="E262" s="6" t="s">
        <v>302</v>
      </c>
      <c r="F262" s="6">
        <v>611</v>
      </c>
      <c r="G262" s="15">
        <v>844.8</v>
      </c>
      <c r="H262" s="15">
        <v>844.8</v>
      </c>
    </row>
    <row r="263" spans="1:8" s="74" customFormat="1" ht="49.5">
      <c r="A263" s="39" t="str">
        <f ca="1">IF(ISERROR(MATCH(E263,Код_КЦСР,0)),"",INDIRECT(ADDRESS(MATCH(E263,Код_КЦСР,0)+1,2,,,"КЦСР")))</f>
        <v>Организация и проведение мероприятий с детьми и молодежью в рамках текущей деятельности муниципального бюджетного учреждения «Череповецкий молодежный центр»</v>
      </c>
      <c r="B263" s="6">
        <v>801</v>
      </c>
      <c r="C263" s="8" t="s">
        <v>527</v>
      </c>
      <c r="D263" s="8" t="s">
        <v>527</v>
      </c>
      <c r="E263" s="6" t="s">
        <v>304</v>
      </c>
      <c r="F263" s="6"/>
      <c r="G263" s="15">
        <f aca="true" t="shared" si="31" ref="G263:H265">G264</f>
        <v>6871.7</v>
      </c>
      <c r="H263" s="15">
        <f t="shared" si="31"/>
        <v>6912.3</v>
      </c>
    </row>
    <row r="264" spans="1:8" s="74" customFormat="1" ht="33">
      <c r="A264" s="39" t="str">
        <f ca="1">IF(ISERROR(MATCH(F264,Код_КВР,0)),"",INDIRECT(ADDRESS(MATCH(F264,Код_КВР,0)+1,2,,,"КВР")))</f>
        <v>Предоставление субсидий бюджетным, автономным учреждениям и иным некоммерческим организациям</v>
      </c>
      <c r="B264" s="6">
        <v>801</v>
      </c>
      <c r="C264" s="8" t="s">
        <v>527</v>
      </c>
      <c r="D264" s="8" t="s">
        <v>527</v>
      </c>
      <c r="E264" s="6" t="s">
        <v>304</v>
      </c>
      <c r="F264" s="6">
        <v>600</v>
      </c>
      <c r="G264" s="15">
        <f t="shared" si="31"/>
        <v>6871.7</v>
      </c>
      <c r="H264" s="15">
        <f t="shared" si="31"/>
        <v>6912.3</v>
      </c>
    </row>
    <row r="265" spans="1:8" s="74" customFormat="1" ht="12.75">
      <c r="A265" s="39" t="str">
        <f ca="1">IF(ISERROR(MATCH(F265,Код_КВР,0)),"",INDIRECT(ADDRESS(MATCH(F265,Код_КВР,0)+1,2,,,"КВР")))</f>
        <v>Субсидии бюджетным учреждениям</v>
      </c>
      <c r="B265" s="6">
        <v>801</v>
      </c>
      <c r="C265" s="8" t="s">
        <v>527</v>
      </c>
      <c r="D265" s="8" t="s">
        <v>527</v>
      </c>
      <c r="E265" s="6" t="s">
        <v>304</v>
      </c>
      <c r="F265" s="6">
        <v>610</v>
      </c>
      <c r="G265" s="15">
        <f t="shared" si="31"/>
        <v>6871.7</v>
      </c>
      <c r="H265" s="15">
        <f t="shared" si="31"/>
        <v>6912.3</v>
      </c>
    </row>
    <row r="266" spans="1:8" s="74" customFormat="1" ht="49.5">
      <c r="A266" s="39" t="str">
        <f ca="1">IF(ISERROR(MATCH(F266,Код_КВР,0)),"",INDIRECT(ADDRESS(MATCH(F266,Код_КВР,0)+1,2,,,"КВР")))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6" s="6">
        <v>801</v>
      </c>
      <c r="C266" s="8" t="s">
        <v>527</v>
      </c>
      <c r="D266" s="8" t="s">
        <v>527</v>
      </c>
      <c r="E266" s="6" t="s">
        <v>304</v>
      </c>
      <c r="F266" s="6">
        <v>611</v>
      </c>
      <c r="G266" s="49">
        <f>5932.9+938.8</f>
        <v>6871.7</v>
      </c>
      <c r="H266" s="49">
        <f>5969+943.3</f>
        <v>6912.3</v>
      </c>
    </row>
    <row r="267" spans="1:8" ht="12.75">
      <c r="A267" s="39" t="str">
        <f ca="1">IF(ISERROR(MATCH(E267,Код_КЦСР,0)),"",INDIRECT(ADDRESS(MATCH(E267,Код_КЦСР,0)+1,2,,,"КЦСР")))</f>
        <v>Муниципальная программа «Здоровый город» на 2014-2022 годы</v>
      </c>
      <c r="B267" s="6">
        <v>801</v>
      </c>
      <c r="C267" s="8" t="s">
        <v>527</v>
      </c>
      <c r="D267" s="8" t="s">
        <v>527</v>
      </c>
      <c r="E267" s="6" t="s">
        <v>306</v>
      </c>
      <c r="F267" s="6"/>
      <c r="G267" s="15">
        <f>G268+G272+G276</f>
        <v>715</v>
      </c>
      <c r="H267" s="15">
        <f>H268+H272+H276</f>
        <v>715</v>
      </c>
    </row>
    <row r="268" spans="1:8" ht="12.75">
      <c r="A268" s="39" t="str">
        <f ca="1">IF(ISERROR(MATCH(E268,Код_КЦСР,0)),"",INDIRECT(ADDRESS(MATCH(E268,Код_КЦСР,0)+1,2,,,"КЦСР")))</f>
        <v>Организационно-методическое обеспечение Программы</v>
      </c>
      <c r="B268" s="6">
        <v>801</v>
      </c>
      <c r="C268" s="8" t="s">
        <v>527</v>
      </c>
      <c r="D268" s="8" t="s">
        <v>527</v>
      </c>
      <c r="E268" s="6" t="s">
        <v>308</v>
      </c>
      <c r="F268" s="6"/>
      <c r="G268" s="15">
        <f aca="true" t="shared" si="32" ref="G268:H270">G269</f>
        <v>150</v>
      </c>
      <c r="H268" s="15">
        <f t="shared" si="32"/>
        <v>150</v>
      </c>
    </row>
    <row r="269" spans="1:8" ht="33">
      <c r="A269" s="39" t="str">
        <f ca="1">IF(ISERROR(MATCH(F269,Код_КВР,0)),"",INDIRECT(ADDRESS(MATCH(F269,Код_КВР,0)+1,2,,,"КВР")))</f>
        <v>Предоставление субсидий бюджетным, автономным учреждениям и иным некоммерческим организациям</v>
      </c>
      <c r="B269" s="6">
        <v>801</v>
      </c>
      <c r="C269" s="8" t="s">
        <v>527</v>
      </c>
      <c r="D269" s="8" t="s">
        <v>527</v>
      </c>
      <c r="E269" s="6" t="s">
        <v>308</v>
      </c>
      <c r="F269" s="6">
        <v>600</v>
      </c>
      <c r="G269" s="15">
        <f t="shared" si="32"/>
        <v>150</v>
      </c>
      <c r="H269" s="15">
        <f t="shared" si="32"/>
        <v>150</v>
      </c>
    </row>
    <row r="270" spans="1:8" ht="12.75">
      <c r="A270" s="39" t="str">
        <f ca="1">IF(ISERROR(MATCH(F270,Код_КВР,0)),"",INDIRECT(ADDRESS(MATCH(F270,Код_КВР,0)+1,2,,,"КВР")))</f>
        <v>Субсидии бюджетным учреждениям</v>
      </c>
      <c r="B270" s="6">
        <v>801</v>
      </c>
      <c r="C270" s="8" t="s">
        <v>527</v>
      </c>
      <c r="D270" s="8" t="s">
        <v>527</v>
      </c>
      <c r="E270" s="6" t="s">
        <v>308</v>
      </c>
      <c r="F270" s="6">
        <v>610</v>
      </c>
      <c r="G270" s="15">
        <f t="shared" si="32"/>
        <v>150</v>
      </c>
      <c r="H270" s="15">
        <f t="shared" si="32"/>
        <v>150</v>
      </c>
    </row>
    <row r="271" spans="1:8" ht="12.75">
      <c r="A271" s="39" t="str">
        <f ca="1">IF(ISERROR(MATCH(F271,Код_КВР,0)),"",INDIRECT(ADDRESS(MATCH(F271,Код_КВР,0)+1,2,,,"КВР")))</f>
        <v>Субсидии бюджетным учреждениям на иные цели</v>
      </c>
      <c r="B271" s="6">
        <v>801</v>
      </c>
      <c r="C271" s="8" t="s">
        <v>527</v>
      </c>
      <c r="D271" s="8" t="s">
        <v>527</v>
      </c>
      <c r="E271" s="6" t="s">
        <v>308</v>
      </c>
      <c r="F271" s="6">
        <v>612</v>
      </c>
      <c r="G271" s="15">
        <v>150</v>
      </c>
      <c r="H271" s="15">
        <v>150</v>
      </c>
    </row>
    <row r="272" spans="1:8" ht="12.75">
      <c r="A272" s="39" t="str">
        <f ca="1">IF(ISERROR(MATCH(E272,Код_КЦСР,0)),"",INDIRECT(ADDRESS(MATCH(E272,Код_КЦСР,0)+1,2,,,"КЦСР")))</f>
        <v>Пропаганда здорового образа жизни</v>
      </c>
      <c r="B272" s="6">
        <v>801</v>
      </c>
      <c r="C272" s="8" t="s">
        <v>527</v>
      </c>
      <c r="D272" s="8" t="s">
        <v>527</v>
      </c>
      <c r="E272" s="6" t="s">
        <v>311</v>
      </c>
      <c r="F272" s="6"/>
      <c r="G272" s="15">
        <f aca="true" t="shared" si="33" ref="G272:H278">G273</f>
        <v>465</v>
      </c>
      <c r="H272" s="15">
        <f t="shared" si="33"/>
        <v>465</v>
      </c>
    </row>
    <row r="273" spans="1:8" ht="33">
      <c r="A273" s="39" t="str">
        <f ca="1">IF(ISERROR(MATCH(F273,Код_КВР,0)),"",INDIRECT(ADDRESS(MATCH(F273,Код_КВР,0)+1,2,,,"КВР")))</f>
        <v>Предоставление субсидий бюджетным, автономным учреждениям и иным некоммерческим организациям</v>
      </c>
      <c r="B273" s="6">
        <v>801</v>
      </c>
      <c r="C273" s="8" t="s">
        <v>527</v>
      </c>
      <c r="D273" s="8" t="s">
        <v>527</v>
      </c>
      <c r="E273" s="6" t="s">
        <v>311</v>
      </c>
      <c r="F273" s="6">
        <v>600</v>
      </c>
      <c r="G273" s="15">
        <f t="shared" si="33"/>
        <v>465</v>
      </c>
      <c r="H273" s="15">
        <f t="shared" si="33"/>
        <v>465</v>
      </c>
    </row>
    <row r="274" spans="1:8" ht="12.75">
      <c r="A274" s="39" t="str">
        <f ca="1">IF(ISERROR(MATCH(F274,Код_КВР,0)),"",INDIRECT(ADDRESS(MATCH(F274,Код_КВР,0)+1,2,,,"КВР")))</f>
        <v>Субсидии бюджетным учреждениям</v>
      </c>
      <c r="B274" s="6">
        <v>801</v>
      </c>
      <c r="C274" s="8" t="s">
        <v>527</v>
      </c>
      <c r="D274" s="8" t="s">
        <v>527</v>
      </c>
      <c r="E274" s="6" t="s">
        <v>311</v>
      </c>
      <c r="F274" s="6">
        <v>610</v>
      </c>
      <c r="G274" s="15">
        <f t="shared" si="33"/>
        <v>465</v>
      </c>
      <c r="H274" s="15">
        <f t="shared" si="33"/>
        <v>465</v>
      </c>
    </row>
    <row r="275" spans="1:8" ht="12.75">
      <c r="A275" s="39" t="str">
        <f ca="1">IF(ISERROR(MATCH(F275,Код_КВР,0)),"",INDIRECT(ADDRESS(MATCH(F275,Код_КВР,0)+1,2,,,"КВР")))</f>
        <v>Субсидии бюджетным учреждениям на иные цели</v>
      </c>
      <c r="B275" s="6">
        <v>801</v>
      </c>
      <c r="C275" s="8" t="s">
        <v>527</v>
      </c>
      <c r="D275" s="8" t="s">
        <v>527</v>
      </c>
      <c r="E275" s="6" t="s">
        <v>311</v>
      </c>
      <c r="F275" s="6">
        <v>612</v>
      </c>
      <c r="G275" s="15">
        <v>465</v>
      </c>
      <c r="H275" s="15">
        <v>465</v>
      </c>
    </row>
    <row r="276" spans="1:8" ht="12.75">
      <c r="A276" s="39" t="str">
        <f ca="1">IF(ISERROR(MATCH(E276,Код_КЦСР,0)),"",INDIRECT(ADDRESS(MATCH(E276,Код_КЦСР,0)+1,2,,,"КЦСР")))</f>
        <v>Адаптация горожан с ограниченными возможностями</v>
      </c>
      <c r="B276" s="6">
        <v>801</v>
      </c>
      <c r="C276" s="8" t="s">
        <v>527</v>
      </c>
      <c r="D276" s="8" t="s">
        <v>527</v>
      </c>
      <c r="E276" s="6" t="s">
        <v>313</v>
      </c>
      <c r="F276" s="6"/>
      <c r="G276" s="15">
        <f t="shared" si="33"/>
        <v>100</v>
      </c>
      <c r="H276" s="15">
        <f t="shared" si="33"/>
        <v>100</v>
      </c>
    </row>
    <row r="277" spans="1:8" ht="33">
      <c r="A277" s="39" t="str">
        <f ca="1">IF(ISERROR(MATCH(F277,Код_КВР,0)),"",INDIRECT(ADDRESS(MATCH(F277,Код_КВР,0)+1,2,,,"КВР")))</f>
        <v>Предоставление субсидий бюджетным, автономным учреждениям и иным некоммерческим организациям</v>
      </c>
      <c r="B277" s="6">
        <v>801</v>
      </c>
      <c r="C277" s="8" t="s">
        <v>527</v>
      </c>
      <c r="D277" s="8" t="s">
        <v>527</v>
      </c>
      <c r="E277" s="6" t="s">
        <v>313</v>
      </c>
      <c r="F277" s="6">
        <v>600</v>
      </c>
      <c r="G277" s="15">
        <f t="shared" si="33"/>
        <v>100</v>
      </c>
      <c r="H277" s="15">
        <f t="shared" si="33"/>
        <v>100</v>
      </c>
    </row>
    <row r="278" spans="1:8" ht="12.75">
      <c r="A278" s="39" t="str">
        <f ca="1">IF(ISERROR(MATCH(F278,Код_КВР,0)),"",INDIRECT(ADDRESS(MATCH(F278,Код_КВР,0)+1,2,,,"КВР")))</f>
        <v>Субсидии бюджетным учреждениям</v>
      </c>
      <c r="B278" s="6">
        <v>801</v>
      </c>
      <c r="C278" s="8" t="s">
        <v>527</v>
      </c>
      <c r="D278" s="8" t="s">
        <v>527</v>
      </c>
      <c r="E278" s="6" t="s">
        <v>313</v>
      </c>
      <c r="F278" s="6">
        <v>610</v>
      </c>
      <c r="G278" s="15">
        <f t="shared" si="33"/>
        <v>100</v>
      </c>
      <c r="H278" s="15">
        <f t="shared" si="33"/>
        <v>100</v>
      </c>
    </row>
    <row r="279" spans="1:8" ht="12.75">
      <c r="A279" s="39" t="str">
        <f ca="1">IF(ISERROR(MATCH(F279,Код_КВР,0)),"",INDIRECT(ADDRESS(MATCH(F279,Код_КВР,0)+1,2,,,"КВР")))</f>
        <v>Субсидии бюджетным учреждениям на иные цели</v>
      </c>
      <c r="B279" s="6">
        <v>801</v>
      </c>
      <c r="C279" s="8" t="s">
        <v>527</v>
      </c>
      <c r="D279" s="8" t="s">
        <v>527</v>
      </c>
      <c r="E279" s="6" t="s">
        <v>313</v>
      </c>
      <c r="F279" s="6">
        <v>612</v>
      </c>
      <c r="G279" s="15">
        <v>100</v>
      </c>
      <c r="H279" s="15">
        <v>100</v>
      </c>
    </row>
    <row r="280" spans="1:8" ht="12.75">
      <c r="A280" s="39" t="str">
        <f ca="1">IF(ISERROR(MATCH(C280,Код_Раздел,0)),"",INDIRECT(ADDRESS(MATCH(C280,Код_Раздел,0)+1,2,,,"Раздел")))</f>
        <v>Социальная политика</v>
      </c>
      <c r="B280" s="6">
        <v>801</v>
      </c>
      <c r="C280" s="8" t="s">
        <v>520</v>
      </c>
      <c r="D280" s="8"/>
      <c r="E280" s="6"/>
      <c r="F280" s="6"/>
      <c r="G280" s="15">
        <f>G281+G287</f>
        <v>40814.8</v>
      </c>
      <c r="H280" s="15">
        <f>H281+H287</f>
        <v>44239.2</v>
      </c>
    </row>
    <row r="281" spans="1:8" ht="12.75">
      <c r="A281" s="10" t="s">
        <v>517</v>
      </c>
      <c r="B281" s="6">
        <v>801</v>
      </c>
      <c r="C281" s="8" t="s">
        <v>520</v>
      </c>
      <c r="D281" s="8" t="s">
        <v>544</v>
      </c>
      <c r="E281" s="6"/>
      <c r="F281" s="6"/>
      <c r="G281" s="15">
        <f aca="true" t="shared" si="34" ref="G281:H285">G282</f>
        <v>13440</v>
      </c>
      <c r="H281" s="15">
        <f t="shared" si="34"/>
        <v>13440</v>
      </c>
    </row>
    <row r="282" spans="1:8" ht="33">
      <c r="A282" s="39" t="str">
        <f ca="1">IF(ISERROR(MATCH(E282,Код_КЦСР,0)),"",INDIRECT(ADDRESS(MATCH(E282,Код_КЦСР,0)+1,2,,,"КЦСР")))</f>
        <v>Муниципальная программа «Совершенствование муниципального управления в городе Череповце» на 2014-2018 годы</v>
      </c>
      <c r="B282" s="6">
        <v>801</v>
      </c>
      <c r="C282" s="8" t="s">
        <v>520</v>
      </c>
      <c r="D282" s="8" t="s">
        <v>544</v>
      </c>
      <c r="E282" s="6" t="s">
        <v>449</v>
      </c>
      <c r="F282" s="6"/>
      <c r="G282" s="15">
        <f t="shared" si="34"/>
        <v>13440</v>
      </c>
      <c r="H282" s="15">
        <f t="shared" si="34"/>
        <v>13440</v>
      </c>
    </row>
    <row r="283" spans="1:8" ht="12.75">
      <c r="A283" s="39" t="str">
        <f ca="1">IF(ISERROR(MATCH(E283,Код_КЦСР,0)),"",INDIRECT(ADDRESS(MATCH(E283,Код_КЦСР,0)+1,2,,,"КЦСР")))</f>
        <v>Развитие муниципальной службы в мэрии города Череповца</v>
      </c>
      <c r="B283" s="6">
        <v>801</v>
      </c>
      <c r="C283" s="8" t="s">
        <v>520</v>
      </c>
      <c r="D283" s="8" t="s">
        <v>544</v>
      </c>
      <c r="E283" s="6" t="s">
        <v>456</v>
      </c>
      <c r="F283" s="6"/>
      <c r="G283" s="15">
        <f>G284</f>
        <v>13440</v>
      </c>
      <c r="H283" s="15">
        <f>H284</f>
        <v>13440</v>
      </c>
    </row>
    <row r="284" spans="1:8" ht="12.75">
      <c r="A284" s="39" t="str">
        <f ca="1">IF(ISERROR(MATCH(E284,Код_КЦСР,0)),"",INDIRECT(ADDRESS(MATCH(E284,Код_КЦСР,0)+1,2,,,"КЦСР")))</f>
        <v>Повышение престижа муниципальной службы в городе</v>
      </c>
      <c r="B284" s="6">
        <v>801</v>
      </c>
      <c r="C284" s="8" t="s">
        <v>520</v>
      </c>
      <c r="D284" s="8" t="s">
        <v>544</v>
      </c>
      <c r="E284" s="6" t="s">
        <v>460</v>
      </c>
      <c r="F284" s="6"/>
      <c r="G284" s="15">
        <f t="shared" si="34"/>
        <v>13440</v>
      </c>
      <c r="H284" s="15">
        <f t="shared" si="34"/>
        <v>13440</v>
      </c>
    </row>
    <row r="285" spans="1:8" ht="12.75">
      <c r="A285" s="39" t="str">
        <f ca="1">IF(ISERROR(MATCH(F285,Код_КВР,0)),"",INDIRECT(ADDRESS(MATCH(F285,Код_КВР,0)+1,2,,,"КВР")))</f>
        <v>Социальное обеспечение и иные выплаты населению</v>
      </c>
      <c r="B285" s="6">
        <v>801</v>
      </c>
      <c r="C285" s="8" t="s">
        <v>520</v>
      </c>
      <c r="D285" s="8" t="s">
        <v>544</v>
      </c>
      <c r="E285" s="6" t="s">
        <v>460</v>
      </c>
      <c r="F285" s="6">
        <v>300</v>
      </c>
      <c r="G285" s="15">
        <f t="shared" si="34"/>
        <v>13440</v>
      </c>
      <c r="H285" s="15">
        <f t="shared" si="34"/>
        <v>13440</v>
      </c>
    </row>
    <row r="286" spans="1:8" ht="12.75">
      <c r="A286" s="39" t="str">
        <f ca="1">IF(ISERROR(MATCH(F286,Код_КВР,0)),"",INDIRECT(ADDRESS(MATCH(F286,Код_КВР,0)+1,2,,,"КВР")))</f>
        <v>Иные выплаты населению</v>
      </c>
      <c r="B286" s="6">
        <v>801</v>
      </c>
      <c r="C286" s="8" t="s">
        <v>520</v>
      </c>
      <c r="D286" s="8" t="s">
        <v>544</v>
      </c>
      <c r="E286" s="6" t="s">
        <v>460</v>
      </c>
      <c r="F286" s="6">
        <v>360</v>
      </c>
      <c r="G286" s="15">
        <v>13440</v>
      </c>
      <c r="H286" s="15">
        <v>13440</v>
      </c>
    </row>
    <row r="287" spans="1:8" ht="12.75">
      <c r="A287" s="10" t="s">
        <v>511</v>
      </c>
      <c r="B287" s="6">
        <v>801</v>
      </c>
      <c r="C287" s="8" t="s">
        <v>520</v>
      </c>
      <c r="D287" s="8" t="s">
        <v>546</v>
      </c>
      <c r="E287" s="6"/>
      <c r="F287" s="6"/>
      <c r="G287" s="15">
        <f>G288+G307</f>
        <v>27374.800000000003</v>
      </c>
      <c r="H287" s="15">
        <f>H288+H307</f>
        <v>30799.2</v>
      </c>
    </row>
    <row r="288" spans="1:8" ht="33">
      <c r="A288" s="39" t="str">
        <f ca="1">IF(ISERROR(MATCH(E288,Код_КЦСР,0)),"",INDIRECT(ADDRESS(MATCH(E288,Код_КЦСР,0)+1,2,,,"КЦСР")))</f>
        <v>Муниципальная программа «Обеспечение жильем отдельных категорий граждан» на 2014-2020 годы</v>
      </c>
      <c r="B288" s="6">
        <v>801</v>
      </c>
      <c r="C288" s="8" t="s">
        <v>520</v>
      </c>
      <c r="D288" s="8" t="s">
        <v>546</v>
      </c>
      <c r="E288" s="6" t="s">
        <v>354</v>
      </c>
      <c r="F288" s="6"/>
      <c r="G288" s="15">
        <f>G289+G293+G302</f>
        <v>27274.800000000003</v>
      </c>
      <c r="H288" s="15">
        <f>H289+H293+H302</f>
        <v>30699.2</v>
      </c>
    </row>
    <row r="289" spans="1:8" ht="66">
      <c r="A289" s="39" t="str">
        <f ca="1">IF(ISERROR(MATCH(E289,Код_КЦСР,0)),"",INDIRECT(ADDRESS(MATCH(E289,Код_КЦСР,0)+1,2,,,"КЦСР")))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289" s="6">
        <v>801</v>
      </c>
      <c r="C289" s="8" t="s">
        <v>520</v>
      </c>
      <c r="D289" s="8" t="s">
        <v>546</v>
      </c>
      <c r="E289" s="6" t="s">
        <v>151</v>
      </c>
      <c r="F289" s="6"/>
      <c r="G289" s="15">
        <f aca="true" t="shared" si="35" ref="G289:H291">G290</f>
        <v>9250.7</v>
      </c>
      <c r="H289" s="15">
        <f t="shared" si="35"/>
        <v>9250.7</v>
      </c>
    </row>
    <row r="290" spans="1:8" ht="12.75">
      <c r="A290" s="39" t="str">
        <f ca="1">IF(ISERROR(MATCH(F290,Код_КВР,0)),"",INDIRECT(ADDRESS(MATCH(F290,Код_КВР,0)+1,2,,,"КВР")))</f>
        <v>Социальное обеспечение и иные выплаты населению</v>
      </c>
      <c r="B290" s="6">
        <v>801</v>
      </c>
      <c r="C290" s="8" t="s">
        <v>520</v>
      </c>
      <c r="D290" s="8" t="s">
        <v>546</v>
      </c>
      <c r="E290" s="6" t="s">
        <v>151</v>
      </c>
      <c r="F290" s="6">
        <v>300</v>
      </c>
      <c r="G290" s="15">
        <f t="shared" si="35"/>
        <v>9250.7</v>
      </c>
      <c r="H290" s="15">
        <f t="shared" si="35"/>
        <v>9250.7</v>
      </c>
    </row>
    <row r="291" spans="1:8" ht="33">
      <c r="A291" s="39" t="str">
        <f ca="1">IF(ISERROR(MATCH(F291,Код_КВР,0)),"",INDIRECT(ADDRESS(MATCH(F291,Код_КВР,0)+1,2,,,"КВР")))</f>
        <v>Социальные выплаты гражданам, кроме публичных нормативных социальных выплат</v>
      </c>
      <c r="B291" s="6">
        <v>801</v>
      </c>
      <c r="C291" s="8" t="s">
        <v>520</v>
      </c>
      <c r="D291" s="8" t="s">
        <v>546</v>
      </c>
      <c r="E291" s="6" t="s">
        <v>151</v>
      </c>
      <c r="F291" s="6">
        <v>320</v>
      </c>
      <c r="G291" s="15">
        <f t="shared" si="35"/>
        <v>9250.7</v>
      </c>
      <c r="H291" s="15">
        <f t="shared" si="35"/>
        <v>9250.7</v>
      </c>
    </row>
    <row r="292" spans="1:8" ht="12.75">
      <c r="A292" s="39" t="str">
        <f ca="1">IF(ISERROR(MATCH(F292,Код_КВР,0)),"",INDIRECT(ADDRESS(MATCH(F292,Код_КВР,0)+1,2,,,"КВР")))</f>
        <v>Субсидии гражданам на приобретение жилья</v>
      </c>
      <c r="B292" s="6">
        <v>801</v>
      </c>
      <c r="C292" s="8" t="s">
        <v>520</v>
      </c>
      <c r="D292" s="8" t="s">
        <v>546</v>
      </c>
      <c r="E292" s="6" t="s">
        <v>151</v>
      </c>
      <c r="F292" s="6">
        <v>322</v>
      </c>
      <c r="G292" s="15">
        <v>9250.7</v>
      </c>
      <c r="H292" s="15">
        <v>9250.7</v>
      </c>
    </row>
    <row r="293" spans="1:8" ht="12.75">
      <c r="A293" s="39" t="str">
        <f ca="1">IF(ISERROR(MATCH(E293,Код_КЦСР,0)),"",INDIRECT(ADDRESS(MATCH(E293,Код_КЦСР,0)+1,2,,,"КЦСР")))</f>
        <v>Обеспечение жильем молодых семей</v>
      </c>
      <c r="B293" s="6">
        <v>801</v>
      </c>
      <c r="C293" s="8" t="s">
        <v>520</v>
      </c>
      <c r="D293" s="8" t="s">
        <v>546</v>
      </c>
      <c r="E293" s="6" t="s">
        <v>356</v>
      </c>
      <c r="F293" s="6"/>
      <c r="G293" s="15">
        <f>G294+G298</f>
        <v>5729.200000000001</v>
      </c>
      <c r="H293" s="15">
        <f>H294+H298</f>
        <v>5729.200000000001</v>
      </c>
    </row>
    <row r="294" spans="1:8" ht="33">
      <c r="A294" s="39" t="str">
        <f ca="1">IF(ISERROR(MATCH(E294,Код_КЦСР,0)),"",INDIRECT(ADDRESS(MATCH(E294,Код_КЦСР,0)+1,2,,,"КЦСР")))</f>
        <v>Предоставление социальных выплат на приобретение (строительство) жилья молодыми семьями</v>
      </c>
      <c r="B294" s="6">
        <v>801</v>
      </c>
      <c r="C294" s="8" t="s">
        <v>520</v>
      </c>
      <c r="D294" s="8" t="s">
        <v>546</v>
      </c>
      <c r="E294" s="6" t="s">
        <v>358</v>
      </c>
      <c r="F294" s="6"/>
      <c r="G294" s="15">
        <f aca="true" t="shared" si="36" ref="G294:H296">G295</f>
        <v>2886.3</v>
      </c>
      <c r="H294" s="15">
        <f t="shared" si="36"/>
        <v>2886.3</v>
      </c>
    </row>
    <row r="295" spans="1:8" ht="12.75">
      <c r="A295" s="39" t="str">
        <f ca="1">IF(ISERROR(MATCH(F295,Код_КВР,0)),"",INDIRECT(ADDRESS(MATCH(F295,Код_КВР,0)+1,2,,,"КВР")))</f>
        <v>Социальное обеспечение и иные выплаты населению</v>
      </c>
      <c r="B295" s="6">
        <v>801</v>
      </c>
      <c r="C295" s="8" t="s">
        <v>520</v>
      </c>
      <c r="D295" s="8" t="s">
        <v>546</v>
      </c>
      <c r="E295" s="6" t="s">
        <v>358</v>
      </c>
      <c r="F295" s="6">
        <v>300</v>
      </c>
      <c r="G295" s="15">
        <f t="shared" si="36"/>
        <v>2886.3</v>
      </c>
      <c r="H295" s="15">
        <f t="shared" si="36"/>
        <v>2886.3</v>
      </c>
    </row>
    <row r="296" spans="1:8" ht="33">
      <c r="A296" s="39" t="str">
        <f ca="1">IF(ISERROR(MATCH(F296,Код_КВР,0)),"",INDIRECT(ADDRESS(MATCH(F296,Код_КВР,0)+1,2,,,"КВР")))</f>
        <v>Социальные выплаты гражданам, кроме публичных нормативных социальных выплат</v>
      </c>
      <c r="B296" s="6">
        <v>801</v>
      </c>
      <c r="C296" s="8" t="s">
        <v>520</v>
      </c>
      <c r="D296" s="8" t="s">
        <v>546</v>
      </c>
      <c r="E296" s="6" t="s">
        <v>358</v>
      </c>
      <c r="F296" s="6">
        <v>320</v>
      </c>
      <c r="G296" s="15">
        <f t="shared" si="36"/>
        <v>2886.3</v>
      </c>
      <c r="H296" s="15">
        <f t="shared" si="36"/>
        <v>2886.3</v>
      </c>
    </row>
    <row r="297" spans="1:8" ht="12.75">
      <c r="A297" s="39" t="str">
        <f ca="1">IF(ISERROR(MATCH(F297,Код_КВР,0)),"",INDIRECT(ADDRESS(MATCH(F297,Код_КВР,0)+1,2,,,"КВР")))</f>
        <v>Субсидии гражданам на приобретение жилья</v>
      </c>
      <c r="B297" s="6">
        <v>801</v>
      </c>
      <c r="C297" s="8" t="s">
        <v>520</v>
      </c>
      <c r="D297" s="8" t="s">
        <v>546</v>
      </c>
      <c r="E297" s="6" t="s">
        <v>358</v>
      </c>
      <c r="F297" s="6">
        <v>322</v>
      </c>
      <c r="G297" s="15">
        <v>2886.3</v>
      </c>
      <c r="H297" s="15">
        <v>2886.3</v>
      </c>
    </row>
    <row r="298" spans="1:8" ht="115.5">
      <c r="A298" s="39" t="str">
        <f ca="1">IF(ISERROR(MATCH(E298,Код_КЦСР,0)),"",INDIRECT(ADDRESS(MATCH(E298,Код_КЦСР,0)+1,2,,,"КЦСР")))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298" s="6">
        <v>801</v>
      </c>
      <c r="C298" s="8" t="s">
        <v>520</v>
      </c>
      <c r="D298" s="8" t="s">
        <v>546</v>
      </c>
      <c r="E298" s="6" t="s">
        <v>129</v>
      </c>
      <c r="F298" s="6"/>
      <c r="G298" s="15">
        <f aca="true" t="shared" si="37" ref="G298:H300">G299</f>
        <v>2842.9</v>
      </c>
      <c r="H298" s="15">
        <f t="shared" si="37"/>
        <v>2842.9</v>
      </c>
    </row>
    <row r="299" spans="1:8" ht="12.75">
      <c r="A299" s="39" t="str">
        <f ca="1">IF(ISERROR(MATCH(F299,Код_КВР,0)),"",INDIRECT(ADDRESS(MATCH(F299,Код_КВР,0)+1,2,,,"КВР")))</f>
        <v>Социальное обеспечение и иные выплаты населению</v>
      </c>
      <c r="B299" s="6">
        <v>801</v>
      </c>
      <c r="C299" s="8" t="s">
        <v>520</v>
      </c>
      <c r="D299" s="8" t="s">
        <v>546</v>
      </c>
      <c r="E299" s="6" t="s">
        <v>129</v>
      </c>
      <c r="F299" s="6">
        <v>300</v>
      </c>
      <c r="G299" s="15">
        <f t="shared" si="37"/>
        <v>2842.9</v>
      </c>
      <c r="H299" s="15">
        <f t="shared" si="37"/>
        <v>2842.9</v>
      </c>
    </row>
    <row r="300" spans="1:8" ht="33">
      <c r="A300" s="39" t="str">
        <f ca="1">IF(ISERROR(MATCH(F300,Код_КВР,0)),"",INDIRECT(ADDRESS(MATCH(F300,Код_КВР,0)+1,2,,,"КВР")))</f>
        <v>Социальные выплаты гражданам, кроме публичных нормативных социальных выплат</v>
      </c>
      <c r="B300" s="6">
        <v>801</v>
      </c>
      <c r="C300" s="8" t="s">
        <v>520</v>
      </c>
      <c r="D300" s="8" t="s">
        <v>546</v>
      </c>
      <c r="E300" s="6" t="s">
        <v>129</v>
      </c>
      <c r="F300" s="6">
        <v>320</v>
      </c>
      <c r="G300" s="15">
        <f t="shared" si="37"/>
        <v>2842.9</v>
      </c>
      <c r="H300" s="15">
        <f t="shared" si="37"/>
        <v>2842.9</v>
      </c>
    </row>
    <row r="301" spans="1:8" ht="12.75">
      <c r="A301" s="39" t="str">
        <f ca="1">IF(ISERROR(MATCH(F301,Код_КВР,0)),"",INDIRECT(ADDRESS(MATCH(F301,Код_КВР,0)+1,2,,,"КВР")))</f>
        <v>Субсидии гражданам на приобретение жилья</v>
      </c>
      <c r="B301" s="6">
        <v>801</v>
      </c>
      <c r="C301" s="8" t="s">
        <v>520</v>
      </c>
      <c r="D301" s="8" t="s">
        <v>546</v>
      </c>
      <c r="E301" s="6" t="s">
        <v>129</v>
      </c>
      <c r="F301" s="6">
        <v>322</v>
      </c>
      <c r="G301" s="15">
        <v>2842.9</v>
      </c>
      <c r="H301" s="15">
        <v>2842.9</v>
      </c>
    </row>
    <row r="302" spans="1:8" ht="33">
      <c r="A302" s="39" t="str">
        <f ca="1">IF(ISERROR(MATCH(E302,Код_КЦСР,0)),"",INDIRECT(ADDRESS(MATCH(E302,Код_КЦСР,0)+1,2,,,"КЦСР")))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02" s="6">
        <v>801</v>
      </c>
      <c r="C302" s="8" t="s">
        <v>520</v>
      </c>
      <c r="D302" s="8" t="s">
        <v>546</v>
      </c>
      <c r="E302" s="6" t="s">
        <v>360</v>
      </c>
      <c r="F302" s="6"/>
      <c r="G302" s="15">
        <f aca="true" t="shared" si="38" ref="G302:H305">G303</f>
        <v>12294.9</v>
      </c>
      <c r="H302" s="15">
        <f t="shared" si="38"/>
        <v>15719.3</v>
      </c>
    </row>
    <row r="303" spans="1:8" ht="33">
      <c r="A303" s="39" t="str">
        <f ca="1">IF(ISERROR(MATCH(E303,Код_КЦСР,0)),"",INDIRECT(ADDRESS(MATCH(E303,Код_КЦСР,0)+1,2,,,"КЦСР")))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03" s="6">
        <v>801</v>
      </c>
      <c r="C303" s="8" t="s">
        <v>520</v>
      </c>
      <c r="D303" s="8" t="s">
        <v>546</v>
      </c>
      <c r="E303" s="6" t="s">
        <v>362</v>
      </c>
      <c r="F303" s="6"/>
      <c r="G303" s="15">
        <f t="shared" si="38"/>
        <v>12294.9</v>
      </c>
      <c r="H303" s="15">
        <f t="shared" si="38"/>
        <v>15719.3</v>
      </c>
    </row>
    <row r="304" spans="1:8" ht="12.75">
      <c r="A304" s="39" t="str">
        <f ca="1">IF(ISERROR(MATCH(F304,Код_КВР,0)),"",INDIRECT(ADDRESS(MATCH(F304,Код_КВР,0)+1,2,,,"КВР")))</f>
        <v>Социальное обеспечение и иные выплаты населению</v>
      </c>
      <c r="B304" s="6">
        <v>801</v>
      </c>
      <c r="C304" s="8" t="s">
        <v>520</v>
      </c>
      <c r="D304" s="8" t="s">
        <v>546</v>
      </c>
      <c r="E304" s="6" t="s">
        <v>362</v>
      </c>
      <c r="F304" s="6">
        <v>300</v>
      </c>
      <c r="G304" s="15">
        <f t="shared" si="38"/>
        <v>12294.9</v>
      </c>
      <c r="H304" s="15">
        <f t="shared" si="38"/>
        <v>15719.3</v>
      </c>
    </row>
    <row r="305" spans="1:8" ht="33">
      <c r="A305" s="39" t="str">
        <f ca="1">IF(ISERROR(MATCH(F305,Код_КВР,0)),"",INDIRECT(ADDRESS(MATCH(F305,Код_КВР,0)+1,2,,,"КВР")))</f>
        <v>Социальные выплаты гражданам, кроме публичных нормативных социальных выплат</v>
      </c>
      <c r="B305" s="6">
        <v>801</v>
      </c>
      <c r="C305" s="8" t="s">
        <v>520</v>
      </c>
      <c r="D305" s="8" t="s">
        <v>546</v>
      </c>
      <c r="E305" s="6" t="s">
        <v>362</v>
      </c>
      <c r="F305" s="6">
        <v>320</v>
      </c>
      <c r="G305" s="15">
        <f t="shared" si="38"/>
        <v>12294.9</v>
      </c>
      <c r="H305" s="15">
        <f t="shared" si="38"/>
        <v>15719.3</v>
      </c>
    </row>
    <row r="306" spans="1:8" ht="33">
      <c r="A306" s="39" t="str">
        <f ca="1">IF(ISERROR(MATCH(F306,Код_КВР,0)),"",INDIRECT(ADDRESS(MATCH(F306,Код_КВР,0)+1,2,,,"КВР")))</f>
        <v>Пособия, компенсации и иные социальные выплаты гражданам, кроме публичных нормативных обязательств</v>
      </c>
      <c r="B306" s="6">
        <v>801</v>
      </c>
      <c r="C306" s="8" t="s">
        <v>520</v>
      </c>
      <c r="D306" s="8" t="s">
        <v>546</v>
      </c>
      <c r="E306" s="6" t="s">
        <v>362</v>
      </c>
      <c r="F306" s="6">
        <v>321</v>
      </c>
      <c r="G306" s="15">
        <v>12294.9</v>
      </c>
      <c r="H306" s="15">
        <v>15719.3</v>
      </c>
    </row>
    <row r="307" spans="1:8" ht="33">
      <c r="A307" s="39" t="str">
        <f ca="1">IF(ISERROR(MATCH(E307,Код_КЦСР,0)),"",INDIRECT(ADDRESS(MATCH(E307,Код_КЦСР,0)+1,2,,,"КЦСР")))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07" s="6">
        <v>801</v>
      </c>
      <c r="C307" s="8" t="s">
        <v>520</v>
      </c>
      <c r="D307" s="8" t="s">
        <v>546</v>
      </c>
      <c r="E307" s="6" t="s">
        <v>482</v>
      </c>
      <c r="F307" s="6"/>
      <c r="G307" s="15">
        <f aca="true" t="shared" si="39" ref="G307:H310">G308</f>
        <v>100</v>
      </c>
      <c r="H307" s="15">
        <f t="shared" si="39"/>
        <v>100</v>
      </c>
    </row>
    <row r="308" spans="1:8" ht="12.75">
      <c r="A308" s="39" t="str">
        <f ca="1">IF(ISERROR(MATCH(E308,Код_КЦСР,0)),"",INDIRECT(ADDRESS(MATCH(E308,Код_КЦСР,0)+1,2,,,"КЦСР")))</f>
        <v>Профилактика преступлений и иных правонарушений в городе Череповце</v>
      </c>
      <c r="B308" s="6">
        <v>801</v>
      </c>
      <c r="C308" s="8" t="s">
        <v>520</v>
      </c>
      <c r="D308" s="8" t="s">
        <v>546</v>
      </c>
      <c r="E308" s="6" t="s">
        <v>484</v>
      </c>
      <c r="F308" s="6"/>
      <c r="G308" s="15">
        <f t="shared" si="39"/>
        <v>100</v>
      </c>
      <c r="H308" s="15">
        <f t="shared" si="39"/>
        <v>100</v>
      </c>
    </row>
    <row r="309" spans="1:8" ht="12.75">
      <c r="A309" s="39" t="str">
        <f ca="1">IF(ISERROR(MATCH(E309,Код_КЦСР,0)),"",INDIRECT(ADDRESS(MATCH(E309,Код_КЦСР,0)+1,2,,,"КЦСР")))</f>
        <v>Привлечение общественности к охране общественного порядка</v>
      </c>
      <c r="B309" s="6">
        <v>801</v>
      </c>
      <c r="C309" s="8" t="s">
        <v>520</v>
      </c>
      <c r="D309" s="8" t="s">
        <v>546</v>
      </c>
      <c r="E309" s="6" t="s">
        <v>486</v>
      </c>
      <c r="F309" s="6"/>
      <c r="G309" s="15">
        <f t="shared" si="39"/>
        <v>100</v>
      </c>
      <c r="H309" s="15">
        <f t="shared" si="39"/>
        <v>100</v>
      </c>
    </row>
    <row r="310" spans="1:8" ht="12.75">
      <c r="A310" s="39" t="str">
        <f ca="1">IF(ISERROR(MATCH(F310,Код_КВР,0)),"",INDIRECT(ADDRESS(MATCH(F310,Код_КВР,0)+1,2,,,"КВР")))</f>
        <v>Социальное обеспечение и иные выплаты населению</v>
      </c>
      <c r="B310" s="6">
        <v>801</v>
      </c>
      <c r="C310" s="8" t="s">
        <v>520</v>
      </c>
      <c r="D310" s="8" t="s">
        <v>546</v>
      </c>
      <c r="E310" s="6" t="s">
        <v>486</v>
      </c>
      <c r="F310" s="6">
        <v>300</v>
      </c>
      <c r="G310" s="15">
        <f t="shared" si="39"/>
        <v>100</v>
      </c>
      <c r="H310" s="15">
        <f t="shared" si="39"/>
        <v>100</v>
      </c>
    </row>
    <row r="311" spans="1:8" ht="12.75">
      <c r="A311" s="39" t="str">
        <f ca="1">IF(ISERROR(MATCH(F311,Код_КВР,0)),"",INDIRECT(ADDRESS(MATCH(F311,Код_КВР,0)+1,2,,,"КВР")))</f>
        <v>Иные выплаты населению</v>
      </c>
      <c r="B311" s="6">
        <v>801</v>
      </c>
      <c r="C311" s="8" t="s">
        <v>520</v>
      </c>
      <c r="D311" s="8" t="s">
        <v>546</v>
      </c>
      <c r="E311" s="6" t="s">
        <v>486</v>
      </c>
      <c r="F311" s="6">
        <v>360</v>
      </c>
      <c r="G311" s="15">
        <v>100</v>
      </c>
      <c r="H311" s="15">
        <v>100</v>
      </c>
    </row>
    <row r="312" spans="1:8" ht="12.75">
      <c r="A312" s="39" t="str">
        <f ca="1">IF(ISERROR(MATCH(C312,Код_Раздел,0)),"",INDIRECT(ADDRESS(MATCH(C312,Код_Раздел,0)+1,2,,,"Раздел")))</f>
        <v>Средства массовой информации</v>
      </c>
      <c r="B312" s="6">
        <v>801</v>
      </c>
      <c r="C312" s="8" t="s">
        <v>528</v>
      </c>
      <c r="D312" s="8"/>
      <c r="E312" s="6"/>
      <c r="F312" s="6"/>
      <c r="G312" s="15">
        <f>G313</f>
        <v>44506.899999999994</v>
      </c>
      <c r="H312" s="15">
        <f>H313</f>
        <v>44722.09999999999</v>
      </c>
    </row>
    <row r="313" spans="1:8" ht="12.75">
      <c r="A313" s="10" t="s">
        <v>530</v>
      </c>
      <c r="B313" s="6">
        <v>801</v>
      </c>
      <c r="C313" s="8" t="s">
        <v>528</v>
      </c>
      <c r="D313" s="8" t="s">
        <v>545</v>
      </c>
      <c r="E313" s="6"/>
      <c r="F313" s="6"/>
      <c r="G313" s="15">
        <f>G314</f>
        <v>44506.899999999994</v>
      </c>
      <c r="H313" s="15">
        <f>H314</f>
        <v>44722.09999999999</v>
      </c>
    </row>
    <row r="314" spans="1:8" ht="33">
      <c r="A314" s="39" t="str">
        <f ca="1">IF(ISERROR(MATCH(E314,Код_КЦСР,0)),"",INDIRECT(ADDRESS(MATCH(E314,Код_КЦСР,0)+1,2,,,"КЦСР")))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314" s="6">
        <v>801</v>
      </c>
      <c r="C314" s="8" t="s">
        <v>528</v>
      </c>
      <c r="D314" s="8" t="s">
        <v>545</v>
      </c>
      <c r="E314" s="6" t="s">
        <v>468</v>
      </c>
      <c r="F314" s="6"/>
      <c r="G314" s="15">
        <f>G315+G325</f>
        <v>44506.899999999994</v>
      </c>
      <c r="H314" s="15">
        <f>H315+H325</f>
        <v>44722.09999999999</v>
      </c>
    </row>
    <row r="315" spans="1:8" ht="49.5">
      <c r="A315" s="39" t="str">
        <f ca="1">IF(ISERROR(MATCH(E315,Код_КЦСР,0)),"",INDIRECT(ADDRESS(MATCH(E315,Код_КЦСР,0)+1,2,,,"КЦСР")))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15" s="6">
        <v>801</v>
      </c>
      <c r="C315" s="8" t="s">
        <v>528</v>
      </c>
      <c r="D315" s="8" t="s">
        <v>545</v>
      </c>
      <c r="E315" s="6" t="s">
        <v>478</v>
      </c>
      <c r="F315" s="6"/>
      <c r="G315" s="15">
        <f>G316+G318+G321</f>
        <v>23602.1</v>
      </c>
      <c r="H315" s="15">
        <f>H316+H318+H321</f>
        <v>23817.299999999996</v>
      </c>
    </row>
    <row r="316" spans="1:8" ht="33">
      <c r="A316" s="39" t="str">
        <f aca="true" t="shared" si="40" ref="A316:A322">IF(ISERROR(MATCH(F316,Код_КВР,0)),"",INDIRECT(ADDRESS(MATCH(F316,Код_КВР,0)+1,2,,,"КВР")))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16" s="6">
        <v>801</v>
      </c>
      <c r="C316" s="8" t="s">
        <v>528</v>
      </c>
      <c r="D316" s="8" t="s">
        <v>545</v>
      </c>
      <c r="E316" s="6" t="s">
        <v>478</v>
      </c>
      <c r="F316" s="6">
        <v>100</v>
      </c>
      <c r="G316" s="15">
        <f>G317</f>
        <v>19202.6</v>
      </c>
      <c r="H316" s="15">
        <f>H317</f>
        <v>19202.6</v>
      </c>
    </row>
    <row r="317" spans="1:8" ht="12.75">
      <c r="A317" s="39" t="str">
        <f ca="1" t="shared" si="40"/>
        <v>Расходы на выплаты персоналу казенных учреждений</v>
      </c>
      <c r="B317" s="6">
        <v>801</v>
      </c>
      <c r="C317" s="8" t="s">
        <v>528</v>
      </c>
      <c r="D317" s="8" t="s">
        <v>545</v>
      </c>
      <c r="E317" s="6" t="s">
        <v>478</v>
      </c>
      <c r="F317" s="6">
        <v>110</v>
      </c>
      <c r="G317" s="15">
        <v>19202.6</v>
      </c>
      <c r="H317" s="15">
        <v>19202.6</v>
      </c>
    </row>
    <row r="318" spans="1:8" ht="12.75">
      <c r="A318" s="39" t="str">
        <f ca="1" t="shared" si="40"/>
        <v>Закупка товаров, работ и услуг для муниципальных нужд</v>
      </c>
      <c r="B318" s="6">
        <v>801</v>
      </c>
      <c r="C318" s="8" t="s">
        <v>528</v>
      </c>
      <c r="D318" s="8" t="s">
        <v>545</v>
      </c>
      <c r="E318" s="6" t="s">
        <v>478</v>
      </c>
      <c r="F318" s="6">
        <v>200</v>
      </c>
      <c r="G318" s="15">
        <f>G319</f>
        <v>4267.5</v>
      </c>
      <c r="H318" s="15">
        <f>H319</f>
        <v>4500.6</v>
      </c>
    </row>
    <row r="319" spans="1:8" ht="33">
      <c r="A319" s="39" t="str">
        <f ca="1" t="shared" si="40"/>
        <v>Иные закупки товаров, работ и услуг для обеспечения муниципальных нужд</v>
      </c>
      <c r="B319" s="6">
        <v>801</v>
      </c>
      <c r="C319" s="8" t="s">
        <v>528</v>
      </c>
      <c r="D319" s="8" t="s">
        <v>545</v>
      </c>
      <c r="E319" s="6" t="s">
        <v>478</v>
      </c>
      <c r="F319" s="6">
        <v>240</v>
      </c>
      <c r="G319" s="15">
        <f>G320</f>
        <v>4267.5</v>
      </c>
      <c r="H319" s="15">
        <f>H320</f>
        <v>4500.6</v>
      </c>
    </row>
    <row r="320" spans="1:8" ht="33">
      <c r="A320" s="39" t="str">
        <f ca="1" t="shared" si="40"/>
        <v xml:space="preserve">Прочая закупка товаров, работ и услуг для обеспечения муниципальных нужд         </v>
      </c>
      <c r="B320" s="6">
        <v>801</v>
      </c>
      <c r="C320" s="8" t="s">
        <v>528</v>
      </c>
      <c r="D320" s="8" t="s">
        <v>545</v>
      </c>
      <c r="E320" s="6" t="s">
        <v>478</v>
      </c>
      <c r="F320" s="6">
        <v>244</v>
      </c>
      <c r="G320" s="15">
        <v>4267.5</v>
      </c>
      <c r="H320" s="15">
        <v>4500.6</v>
      </c>
    </row>
    <row r="321" spans="1:8" ht="12.75">
      <c r="A321" s="39" t="str">
        <f ca="1" t="shared" si="40"/>
        <v>Иные бюджетные ассигнования</v>
      </c>
      <c r="B321" s="6">
        <v>801</v>
      </c>
      <c r="C321" s="8" t="s">
        <v>528</v>
      </c>
      <c r="D321" s="8" t="s">
        <v>545</v>
      </c>
      <c r="E321" s="6" t="s">
        <v>478</v>
      </c>
      <c r="F321" s="6">
        <v>800</v>
      </c>
      <c r="G321" s="15">
        <f>G322</f>
        <v>132</v>
      </c>
      <c r="H321" s="15">
        <f>H322</f>
        <v>114.1</v>
      </c>
    </row>
    <row r="322" spans="1:8" ht="12.75">
      <c r="A322" s="39" t="str">
        <f ca="1" t="shared" si="40"/>
        <v>Уплата налогов, сборов и иных платежей</v>
      </c>
      <c r="B322" s="6">
        <v>801</v>
      </c>
      <c r="C322" s="8" t="s">
        <v>528</v>
      </c>
      <c r="D322" s="8" t="s">
        <v>545</v>
      </c>
      <c r="E322" s="6" t="s">
        <v>478</v>
      </c>
      <c r="F322" s="6">
        <v>850</v>
      </c>
      <c r="G322" s="15">
        <f>SUM(G323:G324)</f>
        <v>132</v>
      </c>
      <c r="H322" s="15">
        <f>SUM(H323:H324)</f>
        <v>114.1</v>
      </c>
    </row>
    <row r="323" spans="1:8" ht="12.75">
      <c r="A323" s="39" t="str">
        <f ca="1">IF(ISERROR(MATCH(F323,Код_КВР,0)),"",INDIRECT(ADDRESS(MATCH(F323,Код_КВР,0)+1,2,,,"КВР")))</f>
        <v>Уплата налога на имущество организаций и земельного налога</v>
      </c>
      <c r="B323" s="6">
        <v>801</v>
      </c>
      <c r="C323" s="8" t="s">
        <v>528</v>
      </c>
      <c r="D323" s="8" t="s">
        <v>545</v>
      </c>
      <c r="E323" s="6" t="s">
        <v>478</v>
      </c>
      <c r="F323" s="6">
        <v>851</v>
      </c>
      <c r="G323" s="15">
        <v>124</v>
      </c>
      <c r="H323" s="15">
        <v>106.1</v>
      </c>
    </row>
    <row r="324" spans="1:8" ht="12.75">
      <c r="A324" s="39" t="str">
        <f ca="1">IF(ISERROR(MATCH(F324,Код_КВР,0)),"",INDIRECT(ADDRESS(MATCH(F324,Код_КВР,0)+1,2,,,"КВР")))</f>
        <v>Уплата прочих налогов, сборов и иных платежей</v>
      </c>
      <c r="B324" s="6">
        <v>801</v>
      </c>
      <c r="C324" s="8" t="s">
        <v>528</v>
      </c>
      <c r="D324" s="8" t="s">
        <v>545</v>
      </c>
      <c r="E324" s="6" t="s">
        <v>478</v>
      </c>
      <c r="F324" s="6">
        <v>852</v>
      </c>
      <c r="G324" s="15">
        <v>8</v>
      </c>
      <c r="H324" s="15">
        <v>8</v>
      </c>
    </row>
    <row r="325" spans="1:8" ht="49.5">
      <c r="A325" s="39" t="str">
        <f ca="1">IF(ISERROR(MATCH(E325,Код_КЦСР,0)),"",INDIRECT(ADDRESS(MATCH(E325,Код_КЦСР,0)+1,2,,,"КЦСР")))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25" s="6">
        <v>801</v>
      </c>
      <c r="C325" s="8" t="s">
        <v>528</v>
      </c>
      <c r="D325" s="8" t="s">
        <v>545</v>
      </c>
      <c r="E325" s="6" t="s">
        <v>480</v>
      </c>
      <c r="F325" s="6"/>
      <c r="G325" s="15">
        <f aca="true" t="shared" si="41" ref="G325:H327">G326</f>
        <v>20904.8</v>
      </c>
      <c r="H325" s="15">
        <f t="shared" si="41"/>
        <v>20904.8</v>
      </c>
    </row>
    <row r="326" spans="1:8" ht="12.75">
      <c r="A326" s="39" t="str">
        <f ca="1">IF(ISERROR(MATCH(F326,Код_КВР,0)),"",INDIRECT(ADDRESS(MATCH(F326,Код_КВР,0)+1,2,,,"КВР")))</f>
        <v>Закупка товаров, работ и услуг для муниципальных нужд</v>
      </c>
      <c r="B326" s="6">
        <v>801</v>
      </c>
      <c r="C326" s="8" t="s">
        <v>528</v>
      </c>
      <c r="D326" s="8" t="s">
        <v>545</v>
      </c>
      <c r="E326" s="6" t="s">
        <v>480</v>
      </c>
      <c r="F326" s="6">
        <v>200</v>
      </c>
      <c r="G326" s="15">
        <f t="shared" si="41"/>
        <v>20904.8</v>
      </c>
      <c r="H326" s="15">
        <f t="shared" si="41"/>
        <v>20904.8</v>
      </c>
    </row>
    <row r="327" spans="1:8" ht="33">
      <c r="A327" s="39" t="str">
        <f ca="1">IF(ISERROR(MATCH(F327,Код_КВР,0)),"",INDIRECT(ADDRESS(MATCH(F327,Код_КВР,0)+1,2,,,"КВР")))</f>
        <v>Иные закупки товаров, работ и услуг для обеспечения муниципальных нужд</v>
      </c>
      <c r="B327" s="6">
        <v>801</v>
      </c>
      <c r="C327" s="8" t="s">
        <v>528</v>
      </c>
      <c r="D327" s="8" t="s">
        <v>545</v>
      </c>
      <c r="E327" s="6" t="s">
        <v>480</v>
      </c>
      <c r="F327" s="6">
        <v>240</v>
      </c>
      <c r="G327" s="15">
        <f t="shared" si="41"/>
        <v>20904.8</v>
      </c>
      <c r="H327" s="15">
        <f t="shared" si="41"/>
        <v>20904.8</v>
      </c>
    </row>
    <row r="328" spans="1:8" ht="33">
      <c r="A328" s="39" t="str">
        <f ca="1">IF(ISERROR(MATCH(F328,Код_КВР,0)),"",INDIRECT(ADDRESS(MATCH(F328,Код_КВР,0)+1,2,,,"КВР")))</f>
        <v xml:space="preserve">Прочая закупка товаров, работ и услуг для обеспечения муниципальных нужд         </v>
      </c>
      <c r="B328" s="6">
        <v>801</v>
      </c>
      <c r="C328" s="8" t="s">
        <v>528</v>
      </c>
      <c r="D328" s="8" t="s">
        <v>545</v>
      </c>
      <c r="E328" s="6" t="s">
        <v>480</v>
      </c>
      <c r="F328" s="6">
        <v>244</v>
      </c>
      <c r="G328" s="15">
        <v>20904.8</v>
      </c>
      <c r="H328" s="15">
        <v>20904.8</v>
      </c>
    </row>
    <row r="329" spans="1:8" ht="12.75">
      <c r="A329" s="39" t="str">
        <f ca="1">IF(ISERROR(MATCH(B329,Код_ППП,0)),"",INDIRECT(ADDRESS(MATCH(B329,Код_ППП,0)+1,2,,,"ППП")))</f>
        <v>ЧЕРЕПОВЕЦКАЯ ГОРОДСКАЯ ДУМА</v>
      </c>
      <c r="B329" s="6">
        <v>802</v>
      </c>
      <c r="C329" s="8"/>
      <c r="D329" s="8"/>
      <c r="E329" s="6"/>
      <c r="F329" s="6"/>
      <c r="G329" s="15">
        <f aca="true" t="shared" si="42" ref="G329:H333">G330</f>
        <v>29399.699999999997</v>
      </c>
      <c r="H329" s="15">
        <f t="shared" si="42"/>
        <v>29399.699999999997</v>
      </c>
    </row>
    <row r="330" spans="1:8" ht="12.75">
      <c r="A330" s="39" t="str">
        <f ca="1">IF(ISERROR(MATCH(C330,Код_Раздел,0)),"",INDIRECT(ADDRESS(MATCH(C330,Код_Раздел,0)+1,2,,,"Раздел")))</f>
        <v>Общегосударственные  вопросы</v>
      </c>
      <c r="B330" s="6">
        <v>802</v>
      </c>
      <c r="C330" s="8" t="s">
        <v>544</v>
      </c>
      <c r="D330" s="8"/>
      <c r="E330" s="6"/>
      <c r="F330" s="6"/>
      <c r="G330" s="15">
        <f t="shared" si="42"/>
        <v>29399.699999999997</v>
      </c>
      <c r="H330" s="15">
        <f t="shared" si="42"/>
        <v>29399.699999999997</v>
      </c>
    </row>
    <row r="331" spans="1:8" ht="49.5">
      <c r="A331" s="10" t="s">
        <v>500</v>
      </c>
      <c r="B331" s="6">
        <v>802</v>
      </c>
      <c r="C331" s="8" t="s">
        <v>544</v>
      </c>
      <c r="D331" s="8" t="s">
        <v>546</v>
      </c>
      <c r="E331" s="6"/>
      <c r="F331" s="6"/>
      <c r="G331" s="15">
        <f t="shared" si="42"/>
        <v>29399.699999999997</v>
      </c>
      <c r="H331" s="15">
        <f t="shared" si="42"/>
        <v>29399.699999999997</v>
      </c>
    </row>
    <row r="332" spans="1:8" ht="33">
      <c r="A332" s="39" t="str">
        <f ca="1">IF(ISERROR(MATCH(E332,Код_КЦСР,0)),"",INDIRECT(ADDRESS(MATCH(E332,Код_КЦСР,0)+1,2,,,"КЦСР")))</f>
        <v>Непрограммные направления деятельности органов местного самоуправления</v>
      </c>
      <c r="B332" s="6">
        <v>802</v>
      </c>
      <c r="C332" s="8" t="s">
        <v>544</v>
      </c>
      <c r="D332" s="8" t="s">
        <v>546</v>
      </c>
      <c r="E332" s="6" t="s">
        <v>7</v>
      </c>
      <c r="F332" s="6"/>
      <c r="G332" s="15">
        <f t="shared" si="42"/>
        <v>29399.699999999997</v>
      </c>
      <c r="H332" s="15">
        <f t="shared" si="42"/>
        <v>29399.699999999997</v>
      </c>
    </row>
    <row r="333" spans="1:8" ht="12.75">
      <c r="A333" s="39" t="str">
        <f ca="1">IF(ISERROR(MATCH(E333,Код_КЦСР,0)),"",INDIRECT(ADDRESS(MATCH(E333,Код_КЦСР,0)+1,2,,,"КЦСР")))</f>
        <v>Расходы, не включенные в муниципальные программы города Череповца</v>
      </c>
      <c r="B333" s="6">
        <v>802</v>
      </c>
      <c r="C333" s="8" t="s">
        <v>544</v>
      </c>
      <c r="D333" s="8" t="s">
        <v>546</v>
      </c>
      <c r="E333" s="6" t="s">
        <v>9</v>
      </c>
      <c r="F333" s="6"/>
      <c r="G333" s="15">
        <f t="shared" si="42"/>
        <v>29399.699999999997</v>
      </c>
      <c r="H333" s="15">
        <f t="shared" si="42"/>
        <v>29399.699999999997</v>
      </c>
    </row>
    <row r="334" spans="1:8" ht="33">
      <c r="A334" s="39" t="str">
        <f ca="1">IF(ISERROR(MATCH(E334,Код_КЦСР,0)),"",INDIRECT(ADDRESS(MATCH(E334,Код_КЦСР,0)+1,2,,,"КЦСР")))</f>
        <v>Руководство и управление в сфере установленных функций органов местного самоуправления</v>
      </c>
      <c r="B334" s="6">
        <v>802</v>
      </c>
      <c r="C334" s="8" t="s">
        <v>544</v>
      </c>
      <c r="D334" s="8" t="s">
        <v>546</v>
      </c>
      <c r="E334" s="6" t="s">
        <v>11</v>
      </c>
      <c r="F334" s="6"/>
      <c r="G334" s="15">
        <f>G335+G344+G347</f>
        <v>29399.699999999997</v>
      </c>
      <c r="H334" s="15">
        <f>H335+H344+H347</f>
        <v>29399.699999999997</v>
      </c>
    </row>
    <row r="335" spans="1:8" ht="12.75">
      <c r="A335" s="39" t="str">
        <f ca="1">IF(ISERROR(MATCH(E335,Код_КЦСР,0)),"",INDIRECT(ADDRESS(MATCH(E335,Код_КЦСР,0)+1,2,,,"КЦСР")))</f>
        <v>Центральный аппарат</v>
      </c>
      <c r="B335" s="6">
        <v>802</v>
      </c>
      <c r="C335" s="8" t="s">
        <v>544</v>
      </c>
      <c r="D335" s="8" t="s">
        <v>546</v>
      </c>
      <c r="E335" s="6" t="s">
        <v>14</v>
      </c>
      <c r="F335" s="6"/>
      <c r="G335" s="15">
        <f>G336+G338+G341</f>
        <v>23491.8</v>
      </c>
      <c r="H335" s="15">
        <f>H336+H338+H341</f>
        <v>23491.8</v>
      </c>
    </row>
    <row r="336" spans="1:8" ht="33">
      <c r="A336" s="39" t="str">
        <f aca="true" t="shared" si="43" ref="A336:A342">IF(ISERROR(MATCH(F336,Код_КВР,0)),"",INDIRECT(ADDRESS(MATCH(F336,Код_КВР,0)+1,2,,,"КВР")))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36" s="6">
        <v>802</v>
      </c>
      <c r="C336" s="8" t="s">
        <v>544</v>
      </c>
      <c r="D336" s="8" t="s">
        <v>546</v>
      </c>
      <c r="E336" s="6" t="s">
        <v>14</v>
      </c>
      <c r="F336" s="6">
        <v>100</v>
      </c>
      <c r="G336" s="15">
        <f>G337</f>
        <v>22098.199999999997</v>
      </c>
      <c r="H336" s="15">
        <f>H337</f>
        <v>22098.199999999997</v>
      </c>
    </row>
    <row r="337" spans="1:8" ht="12.75">
      <c r="A337" s="39" t="str">
        <f ca="1" t="shared" si="43"/>
        <v>Расходы на выплаты персоналу муниципальных органов</v>
      </c>
      <c r="B337" s="6">
        <v>802</v>
      </c>
      <c r="C337" s="8" t="s">
        <v>544</v>
      </c>
      <c r="D337" s="8" t="s">
        <v>546</v>
      </c>
      <c r="E337" s="6" t="s">
        <v>14</v>
      </c>
      <c r="F337" s="6">
        <v>120</v>
      </c>
      <c r="G337" s="15">
        <f>21554.6+543.6</f>
        <v>22098.199999999997</v>
      </c>
      <c r="H337" s="15">
        <f>21554.6+543.6</f>
        <v>22098.199999999997</v>
      </c>
    </row>
    <row r="338" spans="1:8" ht="12.75">
      <c r="A338" s="39" t="str">
        <f ca="1" t="shared" si="43"/>
        <v>Закупка товаров, работ и услуг для муниципальных нужд</v>
      </c>
      <c r="B338" s="6">
        <v>802</v>
      </c>
      <c r="C338" s="8" t="s">
        <v>544</v>
      </c>
      <c r="D338" s="8" t="s">
        <v>546</v>
      </c>
      <c r="E338" s="6" t="s">
        <v>14</v>
      </c>
      <c r="F338" s="6">
        <v>200</v>
      </c>
      <c r="G338" s="15">
        <f>G339</f>
        <v>1391.2</v>
      </c>
      <c r="H338" s="15">
        <f>H339</f>
        <v>1391.2</v>
      </c>
    </row>
    <row r="339" spans="1:8" ht="33">
      <c r="A339" s="39" t="str">
        <f ca="1" t="shared" si="43"/>
        <v>Иные закупки товаров, работ и услуг для обеспечения муниципальных нужд</v>
      </c>
      <c r="B339" s="6">
        <v>802</v>
      </c>
      <c r="C339" s="8" t="s">
        <v>544</v>
      </c>
      <c r="D339" s="8" t="s">
        <v>546</v>
      </c>
      <c r="E339" s="6" t="s">
        <v>14</v>
      </c>
      <c r="F339" s="6">
        <v>240</v>
      </c>
      <c r="G339" s="15">
        <f>G340</f>
        <v>1391.2</v>
      </c>
      <c r="H339" s="15">
        <f>H340</f>
        <v>1391.2</v>
      </c>
    </row>
    <row r="340" spans="1:8" ht="33">
      <c r="A340" s="39" t="str">
        <f ca="1" t="shared" si="43"/>
        <v xml:space="preserve">Прочая закупка товаров, работ и услуг для обеспечения муниципальных нужд         </v>
      </c>
      <c r="B340" s="6">
        <v>802</v>
      </c>
      <c r="C340" s="8" t="s">
        <v>544</v>
      </c>
      <c r="D340" s="8" t="s">
        <v>546</v>
      </c>
      <c r="E340" s="6" t="s">
        <v>14</v>
      </c>
      <c r="F340" s="6">
        <v>244</v>
      </c>
      <c r="G340" s="15">
        <v>1391.2</v>
      </c>
      <c r="H340" s="15">
        <v>1391.2</v>
      </c>
    </row>
    <row r="341" spans="1:8" ht="12.75">
      <c r="A341" s="39" t="str">
        <f ca="1" t="shared" si="43"/>
        <v>Иные бюджетные ассигнования</v>
      </c>
      <c r="B341" s="6">
        <v>802</v>
      </c>
      <c r="C341" s="8" t="s">
        <v>544</v>
      </c>
      <c r="D341" s="8" t="s">
        <v>546</v>
      </c>
      <c r="E341" s="6" t="s">
        <v>14</v>
      </c>
      <c r="F341" s="6">
        <v>800</v>
      </c>
      <c r="G341" s="15">
        <f>G342</f>
        <v>2.4</v>
      </c>
      <c r="H341" s="15">
        <f>H342</f>
        <v>2.4</v>
      </c>
    </row>
    <row r="342" spans="1:8" ht="12.75">
      <c r="A342" s="39" t="str">
        <f ca="1" t="shared" si="43"/>
        <v>Уплата налогов, сборов и иных платежей</v>
      </c>
      <c r="B342" s="6">
        <v>802</v>
      </c>
      <c r="C342" s="8" t="s">
        <v>544</v>
      </c>
      <c r="D342" s="8" t="s">
        <v>546</v>
      </c>
      <c r="E342" s="6" t="s">
        <v>14</v>
      </c>
      <c r="F342" s="6">
        <v>850</v>
      </c>
      <c r="G342" s="15">
        <f>G343</f>
        <v>2.4</v>
      </c>
      <c r="H342" s="15">
        <f>H343</f>
        <v>2.4</v>
      </c>
    </row>
    <row r="343" spans="1:8" ht="12.75">
      <c r="A343" s="39" t="str">
        <f ca="1">IF(ISERROR(MATCH(F343,Код_КВР,0)),"",INDIRECT(ADDRESS(MATCH(F343,Код_КВР,0)+1,2,,,"КВР")))</f>
        <v>Уплата прочих налогов, сборов и иных платежей</v>
      </c>
      <c r="B343" s="6">
        <v>802</v>
      </c>
      <c r="C343" s="8" t="s">
        <v>544</v>
      </c>
      <c r="D343" s="8" t="s">
        <v>546</v>
      </c>
      <c r="E343" s="6" t="s">
        <v>14</v>
      </c>
      <c r="F343" s="6">
        <v>852</v>
      </c>
      <c r="G343" s="15">
        <v>2.4</v>
      </c>
      <c r="H343" s="15">
        <v>2.4</v>
      </c>
    </row>
    <row r="344" spans="1:8" ht="12.75">
      <c r="A344" s="39" t="str">
        <f ca="1">IF(ISERROR(MATCH(E344,Код_КЦСР,0)),"",INDIRECT(ADDRESS(MATCH(E344,Код_КЦСР,0)+1,2,,,"КЦСР")))</f>
        <v>Председатель представительного органа муниципального образования</v>
      </c>
      <c r="B344" s="6">
        <v>802</v>
      </c>
      <c r="C344" s="8" t="s">
        <v>544</v>
      </c>
      <c r="D344" s="8" t="s">
        <v>546</v>
      </c>
      <c r="E344" s="6" t="s">
        <v>15</v>
      </c>
      <c r="F344" s="6"/>
      <c r="G344" s="15">
        <f>G345</f>
        <v>2201.1</v>
      </c>
      <c r="H344" s="15">
        <f>H345</f>
        <v>2201.1</v>
      </c>
    </row>
    <row r="345" spans="1:8" ht="33">
      <c r="A345" s="39" t="str">
        <f ca="1">IF(ISERROR(MATCH(F345,Код_КВР,0)),"",INDIRECT(ADDRESS(MATCH(F345,Код_КВР,0)+1,2,,,"КВР")))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5" s="6">
        <v>802</v>
      </c>
      <c r="C345" s="8" t="s">
        <v>544</v>
      </c>
      <c r="D345" s="8" t="s">
        <v>546</v>
      </c>
      <c r="E345" s="6" t="s">
        <v>15</v>
      </c>
      <c r="F345" s="6">
        <v>100</v>
      </c>
      <c r="G345" s="15">
        <f>G346</f>
        <v>2201.1</v>
      </c>
      <c r="H345" s="15">
        <f>H346</f>
        <v>2201.1</v>
      </c>
    </row>
    <row r="346" spans="1:8" ht="12.75">
      <c r="A346" s="39" t="str">
        <f ca="1">IF(ISERROR(MATCH(F346,Код_КВР,0)),"",INDIRECT(ADDRESS(MATCH(F346,Код_КВР,0)+1,2,,,"КВР")))</f>
        <v>Расходы на выплаты персоналу муниципальных органов</v>
      </c>
      <c r="B346" s="6">
        <v>802</v>
      </c>
      <c r="C346" s="8" t="s">
        <v>544</v>
      </c>
      <c r="D346" s="8" t="s">
        <v>546</v>
      </c>
      <c r="E346" s="6" t="s">
        <v>15</v>
      </c>
      <c r="F346" s="6">
        <v>120</v>
      </c>
      <c r="G346" s="15">
        <v>2201.1</v>
      </c>
      <c r="H346" s="15">
        <v>2201.1</v>
      </c>
    </row>
    <row r="347" spans="1:8" ht="12.75">
      <c r="A347" s="39" t="str">
        <f ca="1">IF(ISERROR(MATCH(E347,Код_КЦСР,0)),"",INDIRECT(ADDRESS(MATCH(E347,Код_КЦСР,0)+1,2,,,"КЦСР")))</f>
        <v>Депутаты представительного органа муниципального образования</v>
      </c>
      <c r="B347" s="6">
        <v>802</v>
      </c>
      <c r="C347" s="8" t="s">
        <v>544</v>
      </c>
      <c r="D347" s="8" t="s">
        <v>546</v>
      </c>
      <c r="E347" s="6" t="s">
        <v>16</v>
      </c>
      <c r="F347" s="6"/>
      <c r="G347" s="15">
        <f>G348</f>
        <v>3706.8</v>
      </c>
      <c r="H347" s="15">
        <f>H348</f>
        <v>3706.8</v>
      </c>
    </row>
    <row r="348" spans="1:8" ht="33">
      <c r="A348" s="39" t="str">
        <f ca="1">IF(ISERROR(MATCH(F348,Код_КВР,0)),"",INDIRECT(ADDRESS(MATCH(F348,Код_КВР,0)+1,2,,,"КВР")))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48" s="6">
        <v>802</v>
      </c>
      <c r="C348" s="8" t="s">
        <v>544</v>
      </c>
      <c r="D348" s="8" t="s">
        <v>546</v>
      </c>
      <c r="E348" s="6" t="s">
        <v>16</v>
      </c>
      <c r="F348" s="6">
        <v>100</v>
      </c>
      <c r="G348" s="15">
        <f>G349</f>
        <v>3706.8</v>
      </c>
      <c r="H348" s="15">
        <f>H349</f>
        <v>3706.8</v>
      </c>
    </row>
    <row r="349" spans="1:8" ht="12.75">
      <c r="A349" s="39" t="str">
        <f ca="1">IF(ISERROR(MATCH(F349,Код_КВР,0)),"",INDIRECT(ADDRESS(MATCH(F349,Код_КВР,0)+1,2,,,"КВР")))</f>
        <v>Расходы на выплаты персоналу муниципальных органов</v>
      </c>
      <c r="B349" s="6">
        <v>802</v>
      </c>
      <c r="C349" s="8" t="s">
        <v>544</v>
      </c>
      <c r="D349" s="8" t="s">
        <v>546</v>
      </c>
      <c r="E349" s="6" t="s">
        <v>16</v>
      </c>
      <c r="F349" s="6">
        <v>120</v>
      </c>
      <c r="G349" s="15">
        <v>3706.8</v>
      </c>
      <c r="H349" s="15">
        <v>3706.8</v>
      </c>
    </row>
    <row r="350" spans="1:8" ht="33">
      <c r="A350" s="39" t="str">
        <f ca="1">IF(ISERROR(MATCH(B350,Код_ППП,0)),"",INDIRECT(ADDRESS(MATCH(B350,Код_ППП,0)+1,2,,,"ППП")))</f>
        <v>ДЕПАРТАМЕНТ ЖИЛИЩНО-КОММУНАЛЬНОГО ХОЗЯЙСТВА МЭРИИ ГОРОДА</v>
      </c>
      <c r="B350" s="6">
        <v>803</v>
      </c>
      <c r="C350" s="8"/>
      <c r="D350" s="8"/>
      <c r="E350" s="6"/>
      <c r="F350" s="6"/>
      <c r="G350" s="15">
        <f>G351+G359+G399+G447+G453+G461</f>
        <v>640277.6</v>
      </c>
      <c r="H350" s="15">
        <f>H351+H359+H399+H447+H453+H461</f>
        <v>600735.7</v>
      </c>
    </row>
    <row r="351" spans="1:8" ht="12.75">
      <c r="A351" s="39" t="str">
        <f ca="1">IF(ISERROR(MATCH(C351,Код_Раздел,0)),"",INDIRECT(ADDRESS(MATCH(C351,Код_Раздел,0)+1,2,,,"Раздел")))</f>
        <v>Общегосударственные  вопросы</v>
      </c>
      <c r="B351" s="6">
        <v>803</v>
      </c>
      <c r="C351" s="8" t="s">
        <v>544</v>
      </c>
      <c r="D351" s="8"/>
      <c r="E351" s="6"/>
      <c r="F351" s="6"/>
      <c r="G351" s="15">
        <f aca="true" t="shared" si="44" ref="G351:H357">G352</f>
        <v>160</v>
      </c>
      <c r="H351" s="15">
        <f t="shared" si="44"/>
        <v>160</v>
      </c>
    </row>
    <row r="352" spans="1:8" ht="12.75">
      <c r="A352" s="10" t="s">
        <v>568</v>
      </c>
      <c r="B352" s="6">
        <v>803</v>
      </c>
      <c r="C352" s="8" t="s">
        <v>544</v>
      </c>
      <c r="D352" s="8" t="s">
        <v>522</v>
      </c>
      <c r="E352" s="6"/>
      <c r="F352" s="6"/>
      <c r="G352" s="15">
        <f t="shared" si="44"/>
        <v>160</v>
      </c>
      <c r="H352" s="15">
        <f t="shared" si="44"/>
        <v>160</v>
      </c>
    </row>
    <row r="353" spans="1:8" ht="33">
      <c r="A353" s="39" t="str">
        <f ca="1">IF(ISERROR(MATCH(E353,Код_КЦСР,0)),"",INDIRECT(ADDRESS(MATCH(E353,Код_КЦСР,0)+1,2,,,"КЦСР")))</f>
        <v>Муниципальная программа «Развитие жилищно-коммунального хозяйства города Череповца» на 2014-2018 годы</v>
      </c>
      <c r="B353" s="6">
        <v>803</v>
      </c>
      <c r="C353" s="8" t="s">
        <v>544</v>
      </c>
      <c r="D353" s="8" t="s">
        <v>522</v>
      </c>
      <c r="E353" s="6" t="s">
        <v>379</v>
      </c>
      <c r="F353" s="6"/>
      <c r="G353" s="15">
        <f t="shared" si="44"/>
        <v>160</v>
      </c>
      <c r="H353" s="15">
        <f t="shared" si="44"/>
        <v>160</v>
      </c>
    </row>
    <row r="354" spans="1:8" ht="12.75">
      <c r="A354" s="39" t="str">
        <f ca="1">IF(ISERROR(MATCH(E354,Код_КЦСР,0)),"",INDIRECT(ADDRESS(MATCH(E354,Код_КЦСР,0)+1,2,,,"КЦСР")))</f>
        <v>Развитие благоустройства города</v>
      </c>
      <c r="B354" s="6">
        <v>803</v>
      </c>
      <c r="C354" s="8" t="s">
        <v>544</v>
      </c>
      <c r="D354" s="8" t="s">
        <v>522</v>
      </c>
      <c r="E354" s="6" t="s">
        <v>380</v>
      </c>
      <c r="F354" s="6"/>
      <c r="G354" s="15">
        <f t="shared" si="44"/>
        <v>160</v>
      </c>
      <c r="H354" s="15">
        <f t="shared" si="44"/>
        <v>160</v>
      </c>
    </row>
    <row r="355" spans="1:8" ht="33">
      <c r="A355" s="39" t="str">
        <f ca="1">IF(ISERROR(MATCH(E355,Код_КЦСР,0)),"",INDIRECT(ADDRESS(MATCH(E355,Код_КЦСР,0)+1,2,,,"КЦСР")))</f>
        <v>Мероприятия по решению общегосударственных вопросов и вопросов в области национальной политики</v>
      </c>
      <c r="B355" s="6">
        <v>803</v>
      </c>
      <c r="C355" s="8" t="s">
        <v>544</v>
      </c>
      <c r="D355" s="8" t="s">
        <v>522</v>
      </c>
      <c r="E355" s="6" t="s">
        <v>386</v>
      </c>
      <c r="F355" s="6"/>
      <c r="G355" s="15">
        <f t="shared" si="44"/>
        <v>160</v>
      </c>
      <c r="H355" s="15">
        <f t="shared" si="44"/>
        <v>160</v>
      </c>
    </row>
    <row r="356" spans="1:8" ht="12.75">
      <c r="A356" s="39" t="str">
        <f ca="1">IF(ISERROR(MATCH(F356,Код_КВР,0)),"",INDIRECT(ADDRESS(MATCH(F356,Код_КВР,0)+1,2,,,"КВР")))</f>
        <v>Закупка товаров, работ и услуг для муниципальных нужд</v>
      </c>
      <c r="B356" s="6">
        <v>803</v>
      </c>
      <c r="C356" s="8" t="s">
        <v>544</v>
      </c>
      <c r="D356" s="8" t="s">
        <v>522</v>
      </c>
      <c r="E356" s="6" t="s">
        <v>386</v>
      </c>
      <c r="F356" s="6">
        <v>200</v>
      </c>
      <c r="G356" s="15">
        <f t="shared" si="44"/>
        <v>160</v>
      </c>
      <c r="H356" s="15">
        <f t="shared" si="44"/>
        <v>160</v>
      </c>
    </row>
    <row r="357" spans="1:8" ht="33">
      <c r="A357" s="39" t="str">
        <f ca="1">IF(ISERROR(MATCH(F357,Код_КВР,0)),"",INDIRECT(ADDRESS(MATCH(F357,Код_КВР,0)+1,2,,,"КВР")))</f>
        <v>Иные закупки товаров, работ и услуг для обеспечения муниципальных нужд</v>
      </c>
      <c r="B357" s="6">
        <v>803</v>
      </c>
      <c r="C357" s="8" t="s">
        <v>544</v>
      </c>
      <c r="D357" s="8" t="s">
        <v>522</v>
      </c>
      <c r="E357" s="6" t="s">
        <v>386</v>
      </c>
      <c r="F357" s="6">
        <v>240</v>
      </c>
      <c r="G357" s="15">
        <f t="shared" si="44"/>
        <v>160</v>
      </c>
      <c r="H357" s="15">
        <f t="shared" si="44"/>
        <v>160</v>
      </c>
    </row>
    <row r="358" spans="1:8" ht="33">
      <c r="A358" s="39" t="str">
        <f ca="1">IF(ISERROR(MATCH(F358,Код_КВР,0)),"",INDIRECT(ADDRESS(MATCH(F358,Код_КВР,0)+1,2,,,"КВР")))</f>
        <v xml:space="preserve">Прочая закупка товаров, работ и услуг для обеспечения муниципальных нужд         </v>
      </c>
      <c r="B358" s="6">
        <v>803</v>
      </c>
      <c r="C358" s="8" t="s">
        <v>544</v>
      </c>
      <c r="D358" s="8" t="s">
        <v>522</v>
      </c>
      <c r="E358" s="6" t="s">
        <v>386</v>
      </c>
      <c r="F358" s="6">
        <v>244</v>
      </c>
      <c r="G358" s="15">
        <v>160</v>
      </c>
      <c r="H358" s="15">
        <v>160</v>
      </c>
    </row>
    <row r="359" spans="1:8" ht="12.75">
      <c r="A359" s="39" t="str">
        <f ca="1">IF(ISERROR(MATCH(C359,Код_Раздел,0)),"",INDIRECT(ADDRESS(MATCH(C359,Код_Раздел,0)+1,2,,,"Раздел")))</f>
        <v>Национальная экономика</v>
      </c>
      <c r="B359" s="6">
        <v>803</v>
      </c>
      <c r="C359" s="8" t="s">
        <v>547</v>
      </c>
      <c r="D359" s="8"/>
      <c r="E359" s="6"/>
      <c r="F359" s="6"/>
      <c r="G359" s="15">
        <f>G360+G383</f>
        <v>473805.19999999995</v>
      </c>
      <c r="H359" s="15">
        <f>H360+H383</f>
        <v>432689.7</v>
      </c>
    </row>
    <row r="360" spans="1:8" ht="12.75">
      <c r="A360" s="12" t="s">
        <v>512</v>
      </c>
      <c r="B360" s="6">
        <v>803</v>
      </c>
      <c r="C360" s="8" t="s">
        <v>547</v>
      </c>
      <c r="D360" s="8" t="s">
        <v>550</v>
      </c>
      <c r="E360" s="6"/>
      <c r="F360" s="6"/>
      <c r="G360" s="15">
        <f>G361+G377</f>
        <v>473675.19999999995</v>
      </c>
      <c r="H360" s="15">
        <f>H361+H377</f>
        <v>432559.7</v>
      </c>
    </row>
    <row r="361" spans="1:8" ht="33">
      <c r="A361" s="39" t="str">
        <f ca="1">IF(ISERROR(MATCH(E361,Код_КЦСР,0)),"",INDIRECT(ADDRESS(MATCH(E361,Код_КЦСР,0)+1,2,,,"КЦСР")))</f>
        <v>Муниципальная программа «Развитие жилищно-коммунального хозяйства города Череповца» на 2014-2018 годы</v>
      </c>
      <c r="B361" s="6">
        <v>803</v>
      </c>
      <c r="C361" s="8" t="s">
        <v>547</v>
      </c>
      <c r="D361" s="8" t="s">
        <v>550</v>
      </c>
      <c r="E361" s="6" t="s">
        <v>379</v>
      </c>
      <c r="F361" s="6"/>
      <c r="G361" s="15">
        <f>G362</f>
        <v>438675.19999999995</v>
      </c>
      <c r="H361" s="15">
        <f>H362</f>
        <v>432559.7</v>
      </c>
    </row>
    <row r="362" spans="1:8" ht="12.75">
      <c r="A362" s="39" t="str">
        <f ca="1">IF(ISERROR(MATCH(E362,Код_КЦСР,0)),"",INDIRECT(ADDRESS(MATCH(E362,Код_КЦСР,0)+1,2,,,"КЦСР")))</f>
        <v>Развитие благоустройства города</v>
      </c>
      <c r="B362" s="6">
        <v>803</v>
      </c>
      <c r="C362" s="8" t="s">
        <v>547</v>
      </c>
      <c r="D362" s="8" t="s">
        <v>550</v>
      </c>
      <c r="E362" s="6" t="s">
        <v>380</v>
      </c>
      <c r="F362" s="6"/>
      <c r="G362" s="15">
        <f>G363+G373</f>
        <v>438675.19999999995</v>
      </c>
      <c r="H362" s="15">
        <f>H363+H373</f>
        <v>432559.7</v>
      </c>
    </row>
    <row r="363" spans="1:8" ht="12.75">
      <c r="A363" s="39" t="str">
        <f ca="1">IF(ISERROR(MATCH(E363,Код_КЦСР,0)),"",INDIRECT(ADDRESS(MATCH(E363,Код_КЦСР,0)+1,2,,,"КЦСР")))</f>
        <v>Мероприятия по содержанию и ремонту улично-дорожной  сети города</v>
      </c>
      <c r="B363" s="6">
        <v>803</v>
      </c>
      <c r="C363" s="8" t="s">
        <v>547</v>
      </c>
      <c r="D363" s="8" t="s">
        <v>550</v>
      </c>
      <c r="E363" s="6" t="s">
        <v>384</v>
      </c>
      <c r="F363" s="6"/>
      <c r="G363" s="15">
        <f>G364+G366+G370</f>
        <v>353512.3</v>
      </c>
      <c r="H363" s="15">
        <f>H364+H366+H370</f>
        <v>354530.7</v>
      </c>
    </row>
    <row r="364" spans="1:8" ht="33">
      <c r="A364" s="39" t="str">
        <f aca="true" t="shared" si="45" ref="A364:A372">IF(ISERROR(MATCH(F364,Код_КВР,0)),"",INDIRECT(ADDRESS(MATCH(F364,Код_КВР,0)+1,2,,,"КВР")))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4" s="6">
        <v>803</v>
      </c>
      <c r="C364" s="8" t="s">
        <v>547</v>
      </c>
      <c r="D364" s="8" t="s">
        <v>550</v>
      </c>
      <c r="E364" s="6" t="s">
        <v>384</v>
      </c>
      <c r="F364" s="6">
        <v>100</v>
      </c>
      <c r="G364" s="15">
        <f>G365</f>
        <v>10425.9</v>
      </c>
      <c r="H364" s="15">
        <f>H365</f>
        <v>10425.9</v>
      </c>
    </row>
    <row r="365" spans="1:8" ht="12.75">
      <c r="A365" s="39" t="str">
        <f ca="1" t="shared" si="45"/>
        <v>Расходы на выплаты персоналу казенных учреждений</v>
      </c>
      <c r="B365" s="6">
        <v>803</v>
      </c>
      <c r="C365" s="8" t="s">
        <v>547</v>
      </c>
      <c r="D365" s="8" t="s">
        <v>550</v>
      </c>
      <c r="E365" s="6" t="s">
        <v>384</v>
      </c>
      <c r="F365" s="6">
        <v>110</v>
      </c>
      <c r="G365" s="15">
        <v>10425.9</v>
      </c>
      <c r="H365" s="15">
        <v>10425.9</v>
      </c>
    </row>
    <row r="366" spans="1:8" ht="12.75">
      <c r="A366" s="39" t="str">
        <f ca="1" t="shared" si="45"/>
        <v>Закупка товаров, работ и услуг для муниципальных нужд</v>
      </c>
      <c r="B366" s="6">
        <v>803</v>
      </c>
      <c r="C366" s="8" t="s">
        <v>547</v>
      </c>
      <c r="D366" s="8" t="s">
        <v>550</v>
      </c>
      <c r="E366" s="6" t="s">
        <v>384</v>
      </c>
      <c r="F366" s="6">
        <v>200</v>
      </c>
      <c r="G366" s="15">
        <f>G367</f>
        <v>343084.8</v>
      </c>
      <c r="H366" s="15">
        <f>H367</f>
        <v>344103.2</v>
      </c>
    </row>
    <row r="367" spans="1:8" ht="33">
      <c r="A367" s="39" t="str">
        <f ca="1" t="shared" si="45"/>
        <v>Иные закупки товаров, работ и услуг для обеспечения муниципальных нужд</v>
      </c>
      <c r="B367" s="6">
        <v>803</v>
      </c>
      <c r="C367" s="8" t="s">
        <v>547</v>
      </c>
      <c r="D367" s="8" t="s">
        <v>550</v>
      </c>
      <c r="E367" s="6" t="s">
        <v>384</v>
      </c>
      <c r="F367" s="6">
        <v>240</v>
      </c>
      <c r="G367" s="15">
        <f>SUM(G368:G369)</f>
        <v>343084.8</v>
      </c>
      <c r="H367" s="15">
        <f>SUM(H368:H369)</f>
        <v>344103.2</v>
      </c>
    </row>
    <row r="368" spans="1:8" ht="33">
      <c r="A368" s="39" t="str">
        <f ca="1" t="shared" si="45"/>
        <v>Закупка товаров, работ, услуг в сфере информационно-коммуникационных технологий</v>
      </c>
      <c r="B368" s="6">
        <v>803</v>
      </c>
      <c r="C368" s="8" t="s">
        <v>547</v>
      </c>
      <c r="D368" s="8" t="s">
        <v>550</v>
      </c>
      <c r="E368" s="6" t="s">
        <v>384</v>
      </c>
      <c r="F368" s="6">
        <v>242</v>
      </c>
      <c r="G368" s="15">
        <v>630.7</v>
      </c>
      <c r="H368" s="15">
        <v>630.7</v>
      </c>
    </row>
    <row r="369" spans="1:8" ht="33">
      <c r="A369" s="39" t="str">
        <f ca="1" t="shared" si="45"/>
        <v xml:space="preserve">Прочая закупка товаров, работ и услуг для обеспечения муниципальных нужд         </v>
      </c>
      <c r="B369" s="6">
        <v>803</v>
      </c>
      <c r="C369" s="8" t="s">
        <v>547</v>
      </c>
      <c r="D369" s="8" t="s">
        <v>550</v>
      </c>
      <c r="E369" s="6" t="s">
        <v>384</v>
      </c>
      <c r="F369" s="6">
        <v>244</v>
      </c>
      <c r="G369" s="15">
        <f>315797.1+26657</f>
        <v>342454.1</v>
      </c>
      <c r="H369" s="15">
        <f>315818.5+27654</f>
        <v>343472.5</v>
      </c>
    </row>
    <row r="370" spans="1:8" ht="12.75">
      <c r="A370" s="39" t="str">
        <f ca="1" t="shared" si="45"/>
        <v>Иные бюджетные ассигнования</v>
      </c>
      <c r="B370" s="6">
        <v>803</v>
      </c>
      <c r="C370" s="8" t="s">
        <v>547</v>
      </c>
      <c r="D370" s="8" t="s">
        <v>550</v>
      </c>
      <c r="E370" s="6" t="s">
        <v>384</v>
      </c>
      <c r="F370" s="6">
        <v>800</v>
      </c>
      <c r="G370" s="15">
        <f>G371</f>
        <v>1.6</v>
      </c>
      <c r="H370" s="15">
        <f>H371</f>
        <v>1.6</v>
      </c>
    </row>
    <row r="371" spans="1:8" ht="12.75">
      <c r="A371" s="39" t="str">
        <f ca="1" t="shared" si="45"/>
        <v>Уплата налогов, сборов и иных платежей</v>
      </c>
      <c r="B371" s="6">
        <v>803</v>
      </c>
      <c r="C371" s="8" t="s">
        <v>547</v>
      </c>
      <c r="D371" s="8" t="s">
        <v>550</v>
      </c>
      <c r="E371" s="6" t="s">
        <v>384</v>
      </c>
      <c r="F371" s="6">
        <v>850</v>
      </c>
      <c r="G371" s="15">
        <f>G372</f>
        <v>1.6</v>
      </c>
      <c r="H371" s="15">
        <f>H372</f>
        <v>1.6</v>
      </c>
    </row>
    <row r="372" spans="1:8" ht="12.75">
      <c r="A372" s="39" t="str">
        <f ca="1" t="shared" si="45"/>
        <v>Уплата прочих налогов, сборов и иных платежей</v>
      </c>
      <c r="B372" s="6">
        <v>803</v>
      </c>
      <c r="C372" s="8" t="s">
        <v>547</v>
      </c>
      <c r="D372" s="8" t="s">
        <v>550</v>
      </c>
      <c r="E372" s="6" t="s">
        <v>384</v>
      </c>
      <c r="F372" s="6">
        <v>852</v>
      </c>
      <c r="G372" s="15">
        <v>1.6</v>
      </c>
      <c r="H372" s="15">
        <v>1.6</v>
      </c>
    </row>
    <row r="373" spans="1:8" ht="49.5">
      <c r="A373" s="39" t="str">
        <f ca="1">IF(ISERROR(MATCH(E373,Код_КЦСР,0)),"",INDIRECT(ADDRESS(MATCH(E373,Код_КЦСР,0)+1,2,,,"КЦСР")))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373" s="6">
        <v>803</v>
      </c>
      <c r="C373" s="8" t="s">
        <v>547</v>
      </c>
      <c r="D373" s="8" t="s">
        <v>550</v>
      </c>
      <c r="E373" s="6" t="s">
        <v>141</v>
      </c>
      <c r="F373" s="6"/>
      <c r="G373" s="15">
        <f aca="true" t="shared" si="46" ref="G373:H375">G374</f>
        <v>85162.9</v>
      </c>
      <c r="H373" s="15">
        <f t="shared" si="46"/>
        <v>78029</v>
      </c>
    </row>
    <row r="374" spans="1:8" ht="12.75">
      <c r="A374" s="39" t="str">
        <f ca="1">IF(ISERROR(MATCH(F374,Код_КВР,0)),"",INDIRECT(ADDRESS(MATCH(F374,Код_КВР,0)+1,2,,,"КВР")))</f>
        <v>Закупка товаров, работ и услуг для муниципальных нужд</v>
      </c>
      <c r="B374" s="6">
        <v>803</v>
      </c>
      <c r="C374" s="8" t="s">
        <v>547</v>
      </c>
      <c r="D374" s="8" t="s">
        <v>550</v>
      </c>
      <c r="E374" s="6" t="s">
        <v>141</v>
      </c>
      <c r="F374" s="6">
        <v>200</v>
      </c>
      <c r="G374" s="15">
        <f t="shared" si="46"/>
        <v>85162.9</v>
      </c>
      <c r="H374" s="15">
        <f t="shared" si="46"/>
        <v>78029</v>
      </c>
    </row>
    <row r="375" spans="1:8" ht="33">
      <c r="A375" s="39" t="str">
        <f ca="1">IF(ISERROR(MATCH(F375,Код_КВР,0)),"",INDIRECT(ADDRESS(MATCH(F375,Код_КВР,0)+1,2,,,"КВР")))</f>
        <v>Иные закупки товаров, работ и услуг для обеспечения муниципальных нужд</v>
      </c>
      <c r="B375" s="6">
        <v>803</v>
      </c>
      <c r="C375" s="8" t="s">
        <v>547</v>
      </c>
      <c r="D375" s="8" t="s">
        <v>550</v>
      </c>
      <c r="E375" s="6" t="s">
        <v>141</v>
      </c>
      <c r="F375" s="6">
        <v>240</v>
      </c>
      <c r="G375" s="15">
        <f t="shared" si="46"/>
        <v>85162.9</v>
      </c>
      <c r="H375" s="15">
        <f t="shared" si="46"/>
        <v>78029</v>
      </c>
    </row>
    <row r="376" spans="1:8" ht="33">
      <c r="A376" s="39" t="str">
        <f ca="1">IF(ISERROR(MATCH(F376,Код_КВР,0)),"",INDIRECT(ADDRESS(MATCH(F376,Код_КВР,0)+1,2,,,"КВР")))</f>
        <v xml:space="preserve">Прочая закупка товаров, работ и услуг для обеспечения муниципальных нужд         </v>
      </c>
      <c r="B376" s="6">
        <v>803</v>
      </c>
      <c r="C376" s="8" t="s">
        <v>547</v>
      </c>
      <c r="D376" s="8" t="s">
        <v>550</v>
      </c>
      <c r="E376" s="6" t="s">
        <v>141</v>
      </c>
      <c r="F376" s="6">
        <v>244</v>
      </c>
      <c r="G376" s="15">
        <v>85162.9</v>
      </c>
      <c r="H376" s="15">
        <v>78029</v>
      </c>
    </row>
    <row r="377" spans="1:8" ht="33">
      <c r="A377" s="39" t="str">
        <f ca="1">IF(ISERROR(MATCH(E377,Код_КЦСР,0)),"",INDIRECT(ADDRESS(MATCH(E377,Код_КЦСР,0)+1,2,,,"КЦСР")))</f>
        <v>Непрограммные направления деятельности органов местного самоуправления</v>
      </c>
      <c r="B377" s="91">
        <v>803</v>
      </c>
      <c r="C377" s="8" t="s">
        <v>547</v>
      </c>
      <c r="D377" s="8" t="s">
        <v>550</v>
      </c>
      <c r="E377" s="91" t="s">
        <v>7</v>
      </c>
      <c r="F377" s="91"/>
      <c r="G377" s="15">
        <f>G378</f>
        <v>35000</v>
      </c>
      <c r="H377" s="15">
        <f>H378</f>
        <v>0</v>
      </c>
    </row>
    <row r="378" spans="1:8" ht="12.75">
      <c r="A378" s="39" t="str">
        <f ca="1">IF(ISERROR(MATCH(E378,Код_КЦСР,0)),"",INDIRECT(ADDRESS(MATCH(E378,Код_КЦСР,0)+1,2,,,"КЦСР")))</f>
        <v>Расходы, не включенные в муниципальные программы города Череповца</v>
      </c>
      <c r="B378" s="91">
        <v>803</v>
      </c>
      <c r="C378" s="8" t="s">
        <v>547</v>
      </c>
      <c r="D378" s="8" t="s">
        <v>550</v>
      </c>
      <c r="E378" s="91" t="s">
        <v>9</v>
      </c>
      <c r="F378" s="91"/>
      <c r="G378" s="15">
        <f>G379</f>
        <v>35000</v>
      </c>
      <c r="H378" s="15">
        <f>H379</f>
        <v>0</v>
      </c>
    </row>
    <row r="379" spans="1:8" ht="49.5">
      <c r="A379" s="39" t="str">
        <f ca="1">IF(ISERROR(MATCH(E379,Код_КЦСР,0)),"",INDIRECT(ADDRESS(MATCH(E379,Код_КЦСР,0)+1,2,,,"КЦСР")))</f>
        <v xml:space="preserve">Исполнение муниципальных гарантий в случае, если исполнение гарантом муниципальных гарантий не ведет к возникновению права регрессного требования к принципалу </v>
      </c>
      <c r="B379" s="91">
        <v>803</v>
      </c>
      <c r="C379" s="8" t="s">
        <v>547</v>
      </c>
      <c r="D379" s="8" t="s">
        <v>550</v>
      </c>
      <c r="E379" s="91" t="s">
        <v>628</v>
      </c>
      <c r="F379" s="91"/>
      <c r="G379" s="15">
        <f>G380</f>
        <v>35000</v>
      </c>
      <c r="H379" s="15">
        <f>H381</f>
        <v>0</v>
      </c>
    </row>
    <row r="380" spans="1:8" ht="21.75" customHeight="1">
      <c r="A380" s="39" t="str">
        <f ca="1">IF(ISERROR(MATCH(F380,Код_КВР,0)),"",INDIRECT(ADDRESS(MATCH(F380,Код_КВР,0)+1,2,,,"КВР")))</f>
        <v>Иные бюджетные ассигнования</v>
      </c>
      <c r="B380" s="91">
        <v>803</v>
      </c>
      <c r="C380" s="8" t="s">
        <v>547</v>
      </c>
      <c r="D380" s="8" t="s">
        <v>550</v>
      </c>
      <c r="E380" s="91" t="s">
        <v>628</v>
      </c>
      <c r="F380" s="91">
        <v>800</v>
      </c>
      <c r="G380" s="15">
        <f>G381</f>
        <v>35000</v>
      </c>
      <c r="H380" s="15"/>
    </row>
    <row r="381" spans="1:8" ht="49.5">
      <c r="A381" s="39" t="str">
        <f ca="1">IF(ISERROR(MATCH(F381,Код_КВР,0)),"",INDIRECT(ADDRESS(MATCH(F381,Код_КВР,0)+1,2,,,"КВР")))</f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  <c r="B381" s="91">
        <v>803</v>
      </c>
      <c r="C381" s="8" t="s">
        <v>547</v>
      </c>
      <c r="D381" s="8" t="s">
        <v>550</v>
      </c>
      <c r="E381" s="91" t="s">
        <v>628</v>
      </c>
      <c r="F381" s="91">
        <v>840</v>
      </c>
      <c r="G381" s="15">
        <f>G382</f>
        <v>35000</v>
      </c>
      <c r="H381" s="15">
        <f>H382</f>
        <v>0</v>
      </c>
    </row>
    <row r="382" spans="1:8" ht="12.75">
      <c r="A382" s="39" t="str">
        <f ca="1">IF(ISERROR(MATCH(F382,Код_КВР,0)),"",INDIRECT(ADDRESS(MATCH(F382,Код_КВР,0)+1,2,,,"КВР")))</f>
        <v>Исполнение муниципальных гарантий</v>
      </c>
      <c r="B382" s="91">
        <v>803</v>
      </c>
      <c r="C382" s="8" t="s">
        <v>547</v>
      </c>
      <c r="D382" s="8" t="s">
        <v>550</v>
      </c>
      <c r="E382" s="91" t="s">
        <v>628</v>
      </c>
      <c r="F382" s="91">
        <v>843</v>
      </c>
      <c r="G382" s="15">
        <v>35000</v>
      </c>
      <c r="H382" s="15"/>
    </row>
    <row r="383" spans="1:8" ht="12.75">
      <c r="A383" s="10" t="s">
        <v>554</v>
      </c>
      <c r="B383" s="91">
        <v>803</v>
      </c>
      <c r="C383" s="8" t="s">
        <v>547</v>
      </c>
      <c r="D383" s="8" t="s">
        <v>528</v>
      </c>
      <c r="E383" s="91"/>
      <c r="F383" s="91"/>
      <c r="G383" s="15">
        <f>G384+G393</f>
        <v>130</v>
      </c>
      <c r="H383" s="15">
        <f>H384+H393</f>
        <v>130</v>
      </c>
    </row>
    <row r="384" spans="1:8" ht="33">
      <c r="A384" s="39" t="str">
        <f ca="1">IF(ISERROR(MATCH(E384,Код_КЦСР,0)),"",INDIRECT(ADDRESS(MATCH(E384,Код_КЦСР,0)+1,2,,,"КЦСР")))</f>
        <v>Муниципальная программа «Развитие внутреннего и въездного туризма в г.Череповце на 2014-2022 годы»</v>
      </c>
      <c r="B384" s="91">
        <v>803</v>
      </c>
      <c r="C384" s="8" t="s">
        <v>547</v>
      </c>
      <c r="D384" s="8" t="s">
        <v>528</v>
      </c>
      <c r="E384" s="91" t="s">
        <v>324</v>
      </c>
      <c r="F384" s="91"/>
      <c r="G384" s="15">
        <f>G385+G389</f>
        <v>50</v>
      </c>
      <c r="H384" s="15">
        <f>H385+H389</f>
        <v>50</v>
      </c>
    </row>
    <row r="385" spans="1:8" ht="33" hidden="1">
      <c r="A385" s="39" t="str">
        <f ca="1">IF(ISERROR(MATCH(E385,Код_КЦСР,0)),"",INDIRECT(ADDRESS(MATCH(E385,Код_КЦСР,0)+1,2,,,"КЦСР")))</f>
        <v>Продвижение городского туристского продукта на российском и международном рынках</v>
      </c>
      <c r="B385" s="6">
        <v>803</v>
      </c>
      <c r="C385" s="8" t="s">
        <v>547</v>
      </c>
      <c r="D385" s="8" t="s">
        <v>528</v>
      </c>
      <c r="E385" s="6" t="s">
        <v>326</v>
      </c>
      <c r="F385" s="6"/>
      <c r="G385" s="15">
        <f aca="true" t="shared" si="47" ref="G385:H387">G386</f>
        <v>0</v>
      </c>
      <c r="H385" s="15">
        <f t="shared" si="47"/>
        <v>0</v>
      </c>
    </row>
    <row r="386" spans="1:8" ht="12.75" hidden="1">
      <c r="A386" s="39" t="str">
        <f ca="1">IF(ISERROR(MATCH(F386,Код_КВР,0)),"",INDIRECT(ADDRESS(MATCH(F386,Код_КВР,0)+1,2,,,"КВР")))</f>
        <v>Закупка товаров, работ и услуг для муниципальных нужд</v>
      </c>
      <c r="B386" s="6">
        <v>803</v>
      </c>
      <c r="C386" s="8" t="s">
        <v>547</v>
      </c>
      <c r="D386" s="8" t="s">
        <v>528</v>
      </c>
      <c r="E386" s="6" t="s">
        <v>326</v>
      </c>
      <c r="F386" s="6">
        <v>200</v>
      </c>
      <c r="G386" s="15">
        <f t="shared" si="47"/>
        <v>0</v>
      </c>
      <c r="H386" s="15">
        <f t="shared" si="47"/>
        <v>0</v>
      </c>
    </row>
    <row r="387" spans="1:8" ht="33" hidden="1">
      <c r="A387" s="39" t="str">
        <f ca="1">IF(ISERROR(MATCH(F387,Код_КВР,0)),"",INDIRECT(ADDRESS(MATCH(F387,Код_КВР,0)+1,2,,,"КВР")))</f>
        <v>Иные закупки товаров, работ и услуг для обеспечения муниципальных нужд</v>
      </c>
      <c r="B387" s="6">
        <v>803</v>
      </c>
      <c r="C387" s="8" t="s">
        <v>547</v>
      </c>
      <c r="D387" s="8" t="s">
        <v>528</v>
      </c>
      <c r="E387" s="6" t="s">
        <v>326</v>
      </c>
      <c r="F387" s="6">
        <v>240</v>
      </c>
      <c r="G387" s="15">
        <f t="shared" si="47"/>
        <v>0</v>
      </c>
      <c r="H387" s="15">
        <f t="shared" si="47"/>
        <v>0</v>
      </c>
    </row>
    <row r="388" spans="1:8" ht="33" hidden="1">
      <c r="A388" s="39" t="str">
        <f ca="1">IF(ISERROR(MATCH(F388,Код_КВР,0)),"",INDIRECT(ADDRESS(MATCH(F388,Код_КВР,0)+1,2,,,"КВР")))</f>
        <v xml:space="preserve">Прочая закупка товаров, работ и услуг для обеспечения муниципальных нужд         </v>
      </c>
      <c r="B388" s="6">
        <v>803</v>
      </c>
      <c r="C388" s="8" t="s">
        <v>547</v>
      </c>
      <c r="D388" s="8" t="s">
        <v>528</v>
      </c>
      <c r="E388" s="6" t="s">
        <v>326</v>
      </c>
      <c r="F388" s="6">
        <v>244</v>
      </c>
      <c r="G388" s="15"/>
      <c r="H388" s="15"/>
    </row>
    <row r="389" spans="1:8" ht="12.75">
      <c r="A389" s="39" t="str">
        <f ca="1">IF(ISERROR(MATCH(E389,Код_КЦСР,0)),"",INDIRECT(ADDRESS(MATCH(E389,Код_КЦСР,0)+1,2,,,"КЦСР")))</f>
        <v>Развитие туристской, инженерной и транспортной инфраструктур</v>
      </c>
      <c r="B389" s="6">
        <v>803</v>
      </c>
      <c r="C389" s="8" t="s">
        <v>547</v>
      </c>
      <c r="D389" s="8" t="s">
        <v>528</v>
      </c>
      <c r="E389" s="6" t="s">
        <v>328</v>
      </c>
      <c r="F389" s="6"/>
      <c r="G389" s="15">
        <f aca="true" t="shared" si="48" ref="G389:H391">G390</f>
        <v>50</v>
      </c>
      <c r="H389" s="15">
        <f t="shared" si="48"/>
        <v>50</v>
      </c>
    </row>
    <row r="390" spans="1:8" ht="12.75">
      <c r="A390" s="39" t="str">
        <f ca="1">IF(ISERROR(MATCH(F390,Код_КВР,0)),"",INDIRECT(ADDRESS(MATCH(F390,Код_КВР,0)+1,2,,,"КВР")))</f>
        <v>Закупка товаров, работ и услуг для муниципальных нужд</v>
      </c>
      <c r="B390" s="6">
        <v>803</v>
      </c>
      <c r="C390" s="8" t="s">
        <v>547</v>
      </c>
      <c r="D390" s="8" t="s">
        <v>528</v>
      </c>
      <c r="E390" s="6" t="s">
        <v>328</v>
      </c>
      <c r="F390" s="6">
        <v>200</v>
      </c>
      <c r="G390" s="15">
        <f t="shared" si="48"/>
        <v>50</v>
      </c>
      <c r="H390" s="15">
        <f t="shared" si="48"/>
        <v>50</v>
      </c>
    </row>
    <row r="391" spans="1:8" ht="33">
      <c r="A391" s="39" t="str">
        <f ca="1">IF(ISERROR(MATCH(F391,Код_КВР,0)),"",INDIRECT(ADDRESS(MATCH(F391,Код_КВР,0)+1,2,,,"КВР")))</f>
        <v>Иные закупки товаров, работ и услуг для обеспечения муниципальных нужд</v>
      </c>
      <c r="B391" s="6">
        <v>803</v>
      </c>
      <c r="C391" s="8" t="s">
        <v>547</v>
      </c>
      <c r="D391" s="8" t="s">
        <v>528</v>
      </c>
      <c r="E391" s="6" t="s">
        <v>328</v>
      </c>
      <c r="F391" s="6">
        <v>240</v>
      </c>
      <c r="G391" s="15">
        <f t="shared" si="48"/>
        <v>50</v>
      </c>
      <c r="H391" s="15">
        <f t="shared" si="48"/>
        <v>50</v>
      </c>
    </row>
    <row r="392" spans="1:8" ht="33">
      <c r="A392" s="39" t="str">
        <f ca="1">IF(ISERROR(MATCH(F392,Код_КВР,0)),"",INDIRECT(ADDRESS(MATCH(F392,Код_КВР,0)+1,2,,,"КВР")))</f>
        <v xml:space="preserve">Прочая закупка товаров, работ и услуг для обеспечения муниципальных нужд         </v>
      </c>
      <c r="B392" s="6">
        <v>803</v>
      </c>
      <c r="C392" s="8" t="s">
        <v>547</v>
      </c>
      <c r="D392" s="8" t="s">
        <v>528</v>
      </c>
      <c r="E392" s="6" t="s">
        <v>328</v>
      </c>
      <c r="F392" s="6">
        <v>244</v>
      </c>
      <c r="G392" s="15">
        <v>50</v>
      </c>
      <c r="H392" s="15">
        <v>50</v>
      </c>
    </row>
    <row r="393" spans="1:8" ht="33">
      <c r="A393" s="39" t="str">
        <f ca="1">IF(ISERROR(MATCH(E393,Код_КЦСР,0)),"",INDIRECT(ADDRESS(MATCH(E393,Код_КЦСР,0)+1,2,,,"КЦСР")))</f>
        <v>Муниципальная программа «Развитие жилищно-коммунального хозяйства города Череповца» на 2014-2018 годы</v>
      </c>
      <c r="B393" s="6">
        <v>803</v>
      </c>
      <c r="C393" s="8" t="s">
        <v>547</v>
      </c>
      <c r="D393" s="8" t="s">
        <v>528</v>
      </c>
      <c r="E393" s="6" t="s">
        <v>379</v>
      </c>
      <c r="F393" s="6"/>
      <c r="G393" s="15">
        <f aca="true" t="shared" si="49" ref="G393:H397">G394</f>
        <v>80</v>
      </c>
      <c r="H393" s="15">
        <f t="shared" si="49"/>
        <v>80</v>
      </c>
    </row>
    <row r="394" spans="1:8" ht="12.75">
      <c r="A394" s="39" t="str">
        <f ca="1">IF(ISERROR(MATCH(E394,Код_КЦСР,0)),"",INDIRECT(ADDRESS(MATCH(E394,Код_КЦСР,0)+1,2,,,"КЦСР")))</f>
        <v>Развитие благоустройства города</v>
      </c>
      <c r="B394" s="6">
        <v>803</v>
      </c>
      <c r="C394" s="8" t="s">
        <v>547</v>
      </c>
      <c r="D394" s="8" t="s">
        <v>528</v>
      </c>
      <c r="E394" s="6" t="s">
        <v>380</v>
      </c>
      <c r="F394" s="6"/>
      <c r="G394" s="15">
        <f t="shared" si="49"/>
        <v>80</v>
      </c>
      <c r="H394" s="15">
        <f t="shared" si="49"/>
        <v>80</v>
      </c>
    </row>
    <row r="395" spans="1:8" ht="33">
      <c r="A395" s="39" t="str">
        <f ca="1">IF(ISERROR(MATCH(E395,Код_КЦСР,0)),"",INDIRECT(ADDRESS(MATCH(E395,Код_КЦСР,0)+1,2,,,"КЦСР")))</f>
        <v>Мероприятия по решению общегосударственных вопросов и вопросов в области национальной политики</v>
      </c>
      <c r="B395" s="6">
        <v>803</v>
      </c>
      <c r="C395" s="8" t="s">
        <v>547</v>
      </c>
      <c r="D395" s="8" t="s">
        <v>528</v>
      </c>
      <c r="E395" s="6" t="s">
        <v>386</v>
      </c>
      <c r="F395" s="6"/>
      <c r="G395" s="15">
        <f t="shared" si="49"/>
        <v>80</v>
      </c>
      <c r="H395" s="15">
        <f t="shared" si="49"/>
        <v>80</v>
      </c>
    </row>
    <row r="396" spans="1:8" ht="12.75">
      <c r="A396" s="39" t="str">
        <f ca="1">IF(ISERROR(MATCH(F396,Код_КВР,0)),"",INDIRECT(ADDRESS(MATCH(F396,Код_КВР,0)+1,2,,,"КВР")))</f>
        <v>Закупка товаров, работ и услуг для муниципальных нужд</v>
      </c>
      <c r="B396" s="6">
        <v>803</v>
      </c>
      <c r="C396" s="8" t="s">
        <v>547</v>
      </c>
      <c r="D396" s="8" t="s">
        <v>528</v>
      </c>
      <c r="E396" s="6" t="s">
        <v>386</v>
      </c>
      <c r="F396" s="6">
        <v>200</v>
      </c>
      <c r="G396" s="15">
        <f t="shared" si="49"/>
        <v>80</v>
      </c>
      <c r="H396" s="15">
        <f t="shared" si="49"/>
        <v>80</v>
      </c>
    </row>
    <row r="397" spans="1:8" ht="33">
      <c r="A397" s="39" t="str">
        <f ca="1">IF(ISERROR(MATCH(F397,Код_КВР,0)),"",INDIRECT(ADDRESS(MATCH(F397,Код_КВР,0)+1,2,,,"КВР")))</f>
        <v>Иные закупки товаров, работ и услуг для обеспечения муниципальных нужд</v>
      </c>
      <c r="B397" s="6">
        <v>803</v>
      </c>
      <c r="C397" s="8" t="s">
        <v>547</v>
      </c>
      <c r="D397" s="8" t="s">
        <v>528</v>
      </c>
      <c r="E397" s="6" t="s">
        <v>386</v>
      </c>
      <c r="F397" s="6">
        <v>240</v>
      </c>
      <c r="G397" s="15">
        <f t="shared" si="49"/>
        <v>80</v>
      </c>
      <c r="H397" s="15">
        <f t="shared" si="49"/>
        <v>80</v>
      </c>
    </row>
    <row r="398" spans="1:8" ht="33">
      <c r="A398" s="39" t="str">
        <f ca="1">IF(ISERROR(MATCH(F398,Код_КВР,0)),"",INDIRECT(ADDRESS(MATCH(F398,Код_КВР,0)+1,2,,,"КВР")))</f>
        <v xml:space="preserve">Прочая закупка товаров, работ и услуг для обеспечения муниципальных нужд         </v>
      </c>
      <c r="B398" s="6">
        <v>803</v>
      </c>
      <c r="C398" s="8" t="s">
        <v>547</v>
      </c>
      <c r="D398" s="8" t="s">
        <v>528</v>
      </c>
      <c r="E398" s="6" t="s">
        <v>386</v>
      </c>
      <c r="F398" s="6">
        <v>244</v>
      </c>
      <c r="G398" s="15">
        <v>80</v>
      </c>
      <c r="H398" s="15">
        <v>80</v>
      </c>
    </row>
    <row r="399" spans="1:8" ht="12.75">
      <c r="A399" s="39" t="str">
        <f ca="1">IF(ISERROR(MATCH(C399,Код_Раздел,0)),"",INDIRECT(ADDRESS(MATCH(C399,Код_Раздел,0)+1,2,,,"Раздел")))</f>
        <v>Жилищно-коммунальное хозяйство</v>
      </c>
      <c r="B399" s="6">
        <v>803</v>
      </c>
      <c r="C399" s="8" t="s">
        <v>552</v>
      </c>
      <c r="D399" s="8"/>
      <c r="E399" s="6"/>
      <c r="F399" s="6"/>
      <c r="G399" s="15">
        <f>G400+G417+G431</f>
        <v>164083.9</v>
      </c>
      <c r="H399" s="15">
        <f>H400+H417+H431</f>
        <v>165657.5</v>
      </c>
    </row>
    <row r="400" spans="1:8" ht="12.75">
      <c r="A400" s="10" t="s">
        <v>557</v>
      </c>
      <c r="B400" s="6">
        <v>803</v>
      </c>
      <c r="C400" s="8" t="s">
        <v>552</v>
      </c>
      <c r="D400" s="8" t="s">
        <v>544</v>
      </c>
      <c r="E400" s="6"/>
      <c r="F400" s="6"/>
      <c r="G400" s="15">
        <f>G401+G407</f>
        <v>9180.8</v>
      </c>
      <c r="H400" s="15">
        <f>H401+H407</f>
        <v>9180.8</v>
      </c>
    </row>
    <row r="401" spans="1:8" ht="49.5">
      <c r="A401" s="39" t="str">
        <f ca="1">IF(ISERROR(MATCH(E401,Код_КЦСР,0)),"",INDIRECT(ADDRESS(MATCH(E401,Код_КЦСР,0)+1,2,,,"КЦСР")))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годы»</v>
      </c>
      <c r="B401" s="6">
        <v>803</v>
      </c>
      <c r="C401" s="8" t="s">
        <v>552</v>
      </c>
      <c r="D401" s="8" t="s">
        <v>544</v>
      </c>
      <c r="E401" s="6" t="s">
        <v>364</v>
      </c>
      <c r="F401" s="6"/>
      <c r="G401" s="15">
        <f aca="true" t="shared" si="50" ref="G401:H405">G402</f>
        <v>1500</v>
      </c>
      <c r="H401" s="15">
        <f t="shared" si="50"/>
        <v>1500</v>
      </c>
    </row>
    <row r="402" spans="1:8" ht="33">
      <c r="A402" s="39" t="str">
        <f ca="1">IF(ISERROR(MATCH(E402,Код_КЦСР,0)),"",INDIRECT(ADDRESS(MATCH(E402,Код_КЦСР,0)+1,2,,,"КЦСР")))</f>
        <v>Энергосбережение и повышение энергетической эффективности в жилищном фонде</v>
      </c>
      <c r="B402" s="6">
        <v>803</v>
      </c>
      <c r="C402" s="8" t="s">
        <v>552</v>
      </c>
      <c r="D402" s="8" t="s">
        <v>544</v>
      </c>
      <c r="E402" s="6" t="s">
        <v>366</v>
      </c>
      <c r="F402" s="6"/>
      <c r="G402" s="15">
        <f t="shared" si="50"/>
        <v>1500</v>
      </c>
      <c r="H402" s="15">
        <f t="shared" si="50"/>
        <v>1500</v>
      </c>
    </row>
    <row r="403" spans="1:8" ht="33">
      <c r="A403" s="39" t="str">
        <f ca="1">IF(ISERROR(MATCH(E403,Код_КЦСР,0)),"",INDIRECT(ADDRESS(MATCH(E403,Код_КЦСР,0)+1,2,,,"КЦСР")))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03" s="6">
        <v>803</v>
      </c>
      <c r="C403" s="8" t="s">
        <v>552</v>
      </c>
      <c r="D403" s="8" t="s">
        <v>544</v>
      </c>
      <c r="E403" s="6" t="s">
        <v>368</v>
      </c>
      <c r="F403" s="6"/>
      <c r="G403" s="15">
        <f t="shared" si="50"/>
        <v>1500</v>
      </c>
      <c r="H403" s="15">
        <f t="shared" si="50"/>
        <v>1500</v>
      </c>
    </row>
    <row r="404" spans="1:8" ht="12.75">
      <c r="A404" s="39" t="str">
        <f ca="1">IF(ISERROR(MATCH(F404,Код_КВР,0)),"",INDIRECT(ADDRESS(MATCH(F404,Код_КВР,0)+1,2,,,"КВР")))</f>
        <v>Закупка товаров, работ и услуг для муниципальных нужд</v>
      </c>
      <c r="B404" s="6">
        <v>803</v>
      </c>
      <c r="C404" s="8" t="s">
        <v>552</v>
      </c>
      <c r="D404" s="8" t="s">
        <v>544</v>
      </c>
      <c r="E404" s="6" t="s">
        <v>368</v>
      </c>
      <c r="F404" s="6">
        <v>200</v>
      </c>
      <c r="G404" s="15">
        <f t="shared" si="50"/>
        <v>1500</v>
      </c>
      <c r="H404" s="15">
        <f t="shared" si="50"/>
        <v>1500</v>
      </c>
    </row>
    <row r="405" spans="1:8" ht="33">
      <c r="A405" s="39" t="str">
        <f ca="1">IF(ISERROR(MATCH(F405,Код_КВР,0)),"",INDIRECT(ADDRESS(MATCH(F405,Код_КВР,0)+1,2,,,"КВР")))</f>
        <v>Иные закупки товаров, работ и услуг для обеспечения муниципальных нужд</v>
      </c>
      <c r="B405" s="6">
        <v>803</v>
      </c>
      <c r="C405" s="8" t="s">
        <v>552</v>
      </c>
      <c r="D405" s="8" t="s">
        <v>544</v>
      </c>
      <c r="E405" s="6" t="s">
        <v>368</v>
      </c>
      <c r="F405" s="6">
        <v>240</v>
      </c>
      <c r="G405" s="15">
        <f t="shared" si="50"/>
        <v>1500</v>
      </c>
      <c r="H405" s="15">
        <f t="shared" si="50"/>
        <v>1500</v>
      </c>
    </row>
    <row r="406" spans="1:8" ht="33">
      <c r="A406" s="39" t="str">
        <f ca="1">IF(ISERROR(MATCH(F406,Код_КВР,0)),"",INDIRECT(ADDRESS(MATCH(F406,Код_КВР,0)+1,2,,,"КВР")))</f>
        <v xml:space="preserve">Прочая закупка товаров, работ и услуг для обеспечения муниципальных нужд         </v>
      </c>
      <c r="B406" s="6">
        <v>803</v>
      </c>
      <c r="C406" s="8" t="s">
        <v>552</v>
      </c>
      <c r="D406" s="8" t="s">
        <v>544</v>
      </c>
      <c r="E406" s="6" t="s">
        <v>368</v>
      </c>
      <c r="F406" s="6">
        <v>244</v>
      </c>
      <c r="G406" s="15">
        <v>1500</v>
      </c>
      <c r="H406" s="15">
        <v>1500</v>
      </c>
    </row>
    <row r="407" spans="1:8" ht="33">
      <c r="A407" s="39" t="str">
        <f ca="1">IF(ISERROR(MATCH(E407,Код_КЦСР,0)),"",INDIRECT(ADDRESS(MATCH(E407,Код_КЦСР,0)+1,2,,,"КЦСР")))</f>
        <v>Муниципальная программа «Развитие жилищно-коммунального хозяйства города Череповца» на 2014-2018 годы</v>
      </c>
      <c r="B407" s="6">
        <v>803</v>
      </c>
      <c r="C407" s="8" t="s">
        <v>552</v>
      </c>
      <c r="D407" s="8" t="s">
        <v>544</v>
      </c>
      <c r="E407" s="6" t="s">
        <v>379</v>
      </c>
      <c r="F407" s="6"/>
      <c r="G407" s="15">
        <f>G408</f>
        <v>7680.8</v>
      </c>
      <c r="H407" s="15">
        <f>H408</f>
        <v>7680.8</v>
      </c>
    </row>
    <row r="408" spans="1:8" ht="12.75">
      <c r="A408" s="39" t="str">
        <f ca="1">IF(ISERROR(MATCH(E408,Код_КЦСР,0)),"",INDIRECT(ADDRESS(MATCH(E408,Код_КЦСР,0)+1,2,,,"КЦСР")))</f>
        <v>Содержание и ремонт жилищного фонда</v>
      </c>
      <c r="B408" s="6">
        <v>803</v>
      </c>
      <c r="C408" s="8" t="s">
        <v>552</v>
      </c>
      <c r="D408" s="8" t="s">
        <v>544</v>
      </c>
      <c r="E408" s="6" t="s">
        <v>388</v>
      </c>
      <c r="F408" s="6"/>
      <c r="G408" s="15">
        <f>G409+G413</f>
        <v>7680.8</v>
      </c>
      <c r="H408" s="15">
        <f>H409+H413</f>
        <v>7680.8</v>
      </c>
    </row>
    <row r="409" spans="1:8" ht="12.75">
      <c r="A409" s="39" t="str">
        <f ca="1">IF(ISERROR(MATCH(E409,Код_КЦСР,0)),"",INDIRECT(ADDRESS(MATCH(E409,Код_КЦСР,0)+1,2,,,"КЦСР")))</f>
        <v>Капитальный ремонт жилищного фонда</v>
      </c>
      <c r="B409" s="6">
        <v>803</v>
      </c>
      <c r="C409" s="8" t="s">
        <v>552</v>
      </c>
      <c r="D409" s="8" t="s">
        <v>544</v>
      </c>
      <c r="E409" s="6" t="s">
        <v>390</v>
      </c>
      <c r="F409" s="6"/>
      <c r="G409" s="15">
        <f aca="true" t="shared" si="51" ref="G409:H411">G410</f>
        <v>2288.3</v>
      </c>
      <c r="H409" s="15">
        <f t="shared" si="51"/>
        <v>2288.3</v>
      </c>
    </row>
    <row r="410" spans="1:8" ht="12.75">
      <c r="A410" s="39" t="str">
        <f ca="1">IF(ISERROR(MATCH(F410,Код_КВР,0)),"",INDIRECT(ADDRESS(MATCH(F410,Код_КВР,0)+1,2,,,"КВР")))</f>
        <v>Закупка товаров, работ и услуг для муниципальных нужд</v>
      </c>
      <c r="B410" s="6">
        <v>803</v>
      </c>
      <c r="C410" s="8" t="s">
        <v>552</v>
      </c>
      <c r="D410" s="8" t="s">
        <v>544</v>
      </c>
      <c r="E410" s="6" t="s">
        <v>390</v>
      </c>
      <c r="F410" s="6">
        <v>200</v>
      </c>
      <c r="G410" s="15">
        <f t="shared" si="51"/>
        <v>2288.3</v>
      </c>
      <c r="H410" s="15">
        <f t="shared" si="51"/>
        <v>2288.3</v>
      </c>
    </row>
    <row r="411" spans="1:8" ht="33">
      <c r="A411" s="39" t="str">
        <f ca="1">IF(ISERROR(MATCH(F411,Код_КВР,0)),"",INDIRECT(ADDRESS(MATCH(F411,Код_КВР,0)+1,2,,,"КВР")))</f>
        <v>Иные закупки товаров, работ и услуг для обеспечения муниципальных нужд</v>
      </c>
      <c r="B411" s="6">
        <v>803</v>
      </c>
      <c r="C411" s="8" t="s">
        <v>552</v>
      </c>
      <c r="D411" s="8" t="s">
        <v>544</v>
      </c>
      <c r="E411" s="6" t="s">
        <v>390</v>
      </c>
      <c r="F411" s="6">
        <v>240</v>
      </c>
      <c r="G411" s="15">
        <f t="shared" si="51"/>
        <v>2288.3</v>
      </c>
      <c r="H411" s="15">
        <f t="shared" si="51"/>
        <v>2288.3</v>
      </c>
    </row>
    <row r="412" spans="1:8" ht="33">
      <c r="A412" s="39" t="str">
        <f ca="1">IF(ISERROR(MATCH(F412,Код_КВР,0)),"",INDIRECT(ADDRESS(MATCH(F412,Код_КВР,0)+1,2,,,"КВР")))</f>
        <v xml:space="preserve">Прочая закупка товаров, работ и услуг для обеспечения муниципальных нужд         </v>
      </c>
      <c r="B412" s="6">
        <v>803</v>
      </c>
      <c r="C412" s="8" t="s">
        <v>552</v>
      </c>
      <c r="D412" s="8" t="s">
        <v>544</v>
      </c>
      <c r="E412" s="6" t="s">
        <v>390</v>
      </c>
      <c r="F412" s="6">
        <v>244</v>
      </c>
      <c r="G412" s="15">
        <v>2288.3</v>
      </c>
      <c r="H412" s="15">
        <v>2288.3</v>
      </c>
    </row>
    <row r="413" spans="1:8" ht="33">
      <c r="A413" s="39" t="str">
        <f ca="1">IF(ISERROR(MATCH(E413,Код_КЦСР,0)),"",INDIRECT(ADDRESS(MATCH(E413,Код_КЦСР,0)+1,2,,,"КЦСР")))</f>
        <v>Содержание и ремонт временно незаселенных жилых помещений муниципального жилищного фонда</v>
      </c>
      <c r="B413" s="6">
        <v>803</v>
      </c>
      <c r="C413" s="8" t="s">
        <v>552</v>
      </c>
      <c r="D413" s="8" t="s">
        <v>544</v>
      </c>
      <c r="E413" s="6" t="s">
        <v>392</v>
      </c>
      <c r="F413" s="6"/>
      <c r="G413" s="15">
        <f aca="true" t="shared" si="52" ref="G413:H415">G414</f>
        <v>5392.5</v>
      </c>
      <c r="H413" s="15">
        <f t="shared" si="52"/>
        <v>5392.5</v>
      </c>
    </row>
    <row r="414" spans="1:8" ht="12.75">
      <c r="A414" s="39" t="str">
        <f ca="1">IF(ISERROR(MATCH(F414,Код_КВР,0)),"",INDIRECT(ADDRESS(MATCH(F414,Код_КВР,0)+1,2,,,"КВР")))</f>
        <v>Закупка товаров, работ и услуг для муниципальных нужд</v>
      </c>
      <c r="B414" s="6">
        <v>803</v>
      </c>
      <c r="C414" s="8" t="s">
        <v>552</v>
      </c>
      <c r="D414" s="8" t="s">
        <v>544</v>
      </c>
      <c r="E414" s="6" t="s">
        <v>392</v>
      </c>
      <c r="F414" s="6">
        <v>200</v>
      </c>
      <c r="G414" s="15">
        <f t="shared" si="52"/>
        <v>5392.5</v>
      </c>
      <c r="H414" s="15">
        <f t="shared" si="52"/>
        <v>5392.5</v>
      </c>
    </row>
    <row r="415" spans="1:8" ht="33">
      <c r="A415" s="39" t="str">
        <f ca="1">IF(ISERROR(MATCH(F415,Код_КВР,0)),"",INDIRECT(ADDRESS(MATCH(F415,Код_КВР,0)+1,2,,,"КВР")))</f>
        <v>Иные закупки товаров, работ и услуг для обеспечения муниципальных нужд</v>
      </c>
      <c r="B415" s="6">
        <v>803</v>
      </c>
      <c r="C415" s="8" t="s">
        <v>552</v>
      </c>
      <c r="D415" s="8" t="s">
        <v>544</v>
      </c>
      <c r="E415" s="6" t="s">
        <v>392</v>
      </c>
      <c r="F415" s="6">
        <v>240</v>
      </c>
      <c r="G415" s="15">
        <f t="shared" si="52"/>
        <v>5392.5</v>
      </c>
      <c r="H415" s="15">
        <f t="shared" si="52"/>
        <v>5392.5</v>
      </c>
    </row>
    <row r="416" spans="1:8" ht="33">
      <c r="A416" s="39" t="str">
        <f ca="1">IF(ISERROR(MATCH(F416,Код_КВР,0)),"",INDIRECT(ADDRESS(MATCH(F416,Код_КВР,0)+1,2,,,"КВР")))</f>
        <v xml:space="preserve">Прочая закупка товаров, работ и услуг для обеспечения муниципальных нужд         </v>
      </c>
      <c r="B416" s="6">
        <v>803</v>
      </c>
      <c r="C416" s="8" t="s">
        <v>552</v>
      </c>
      <c r="D416" s="8" t="s">
        <v>544</v>
      </c>
      <c r="E416" s="6" t="s">
        <v>392</v>
      </c>
      <c r="F416" s="6">
        <v>244</v>
      </c>
      <c r="G416" s="15">
        <v>5392.5</v>
      </c>
      <c r="H416" s="15">
        <v>5392.5</v>
      </c>
    </row>
    <row r="417" spans="1:8" ht="12.75">
      <c r="A417" s="13" t="s">
        <v>581</v>
      </c>
      <c r="B417" s="6">
        <v>803</v>
      </c>
      <c r="C417" s="8" t="s">
        <v>552</v>
      </c>
      <c r="D417" s="8" t="s">
        <v>546</v>
      </c>
      <c r="E417" s="6"/>
      <c r="F417" s="6"/>
      <c r="G417" s="15">
        <f>G418+G426</f>
        <v>132691.1</v>
      </c>
      <c r="H417" s="15">
        <f>H418+H426</f>
        <v>134264.7</v>
      </c>
    </row>
    <row r="418" spans="1:8" ht="33">
      <c r="A418" s="39" t="str">
        <f ca="1">IF(ISERROR(MATCH(E418,Код_КЦСР,0)),"",INDIRECT(ADDRESS(MATCH(E418,Код_КЦСР,0)+1,2,,,"КЦСР")))</f>
        <v>Муниципальная программа «Развитие жилищно-коммунального хозяйства города Череповца» на 2014-2018 годы</v>
      </c>
      <c r="B418" s="6">
        <v>803</v>
      </c>
      <c r="C418" s="8" t="s">
        <v>552</v>
      </c>
      <c r="D418" s="8" t="s">
        <v>546</v>
      </c>
      <c r="E418" s="6" t="s">
        <v>379</v>
      </c>
      <c r="F418" s="6"/>
      <c r="G418" s="15">
        <f aca="true" t="shared" si="53" ref="G418:H422">G419</f>
        <v>132606.9</v>
      </c>
      <c r="H418" s="15">
        <f t="shared" si="53"/>
        <v>134180.5</v>
      </c>
    </row>
    <row r="419" spans="1:8" ht="12.75">
      <c r="A419" s="39" t="str">
        <f ca="1">IF(ISERROR(MATCH(E419,Код_КЦСР,0)),"",INDIRECT(ADDRESS(MATCH(E419,Код_КЦСР,0)+1,2,,,"КЦСР")))</f>
        <v>Развитие благоустройства города</v>
      </c>
      <c r="B419" s="6">
        <v>803</v>
      </c>
      <c r="C419" s="8" t="s">
        <v>552</v>
      </c>
      <c r="D419" s="8" t="s">
        <v>546</v>
      </c>
      <c r="E419" s="6" t="s">
        <v>380</v>
      </c>
      <c r="F419" s="6"/>
      <c r="G419" s="15">
        <f t="shared" si="53"/>
        <v>132606.9</v>
      </c>
      <c r="H419" s="15">
        <f t="shared" si="53"/>
        <v>134180.5</v>
      </c>
    </row>
    <row r="420" spans="1:8" ht="33">
      <c r="A420" s="39" t="str">
        <f ca="1">IF(ISERROR(MATCH(E420,Код_КЦСР,0)),"",INDIRECT(ADDRESS(MATCH(E420,Код_КЦСР,0)+1,2,,,"КЦСР")))</f>
        <v>Мероприятия по благоустройству и повышению внешней привлекательности города</v>
      </c>
      <c r="B420" s="6">
        <v>803</v>
      </c>
      <c r="C420" s="8" t="s">
        <v>552</v>
      </c>
      <c r="D420" s="8" t="s">
        <v>546</v>
      </c>
      <c r="E420" s="6" t="s">
        <v>382</v>
      </c>
      <c r="F420" s="6"/>
      <c r="G420" s="15">
        <f>G421+G424</f>
        <v>132606.9</v>
      </c>
      <c r="H420" s="15">
        <f>H421+H424</f>
        <v>134180.5</v>
      </c>
    </row>
    <row r="421" spans="1:8" ht="12.75">
      <c r="A421" s="39" t="str">
        <f ca="1">IF(ISERROR(MATCH(F421,Код_КВР,0)),"",INDIRECT(ADDRESS(MATCH(F421,Код_КВР,0)+1,2,,,"КВР")))</f>
        <v>Закупка товаров, работ и услуг для муниципальных нужд</v>
      </c>
      <c r="B421" s="6">
        <v>803</v>
      </c>
      <c r="C421" s="8" t="s">
        <v>552</v>
      </c>
      <c r="D421" s="8" t="s">
        <v>546</v>
      </c>
      <c r="E421" s="6" t="s">
        <v>382</v>
      </c>
      <c r="F421" s="6">
        <v>200</v>
      </c>
      <c r="G421" s="15">
        <f t="shared" si="53"/>
        <v>100425.4</v>
      </c>
      <c r="H421" s="15">
        <f t="shared" si="53"/>
        <v>101999</v>
      </c>
    </row>
    <row r="422" spans="1:8" ht="33">
      <c r="A422" s="39" t="str">
        <f ca="1">IF(ISERROR(MATCH(F422,Код_КВР,0)),"",INDIRECT(ADDRESS(MATCH(F422,Код_КВР,0)+1,2,,,"КВР")))</f>
        <v>Иные закупки товаров, работ и услуг для обеспечения муниципальных нужд</v>
      </c>
      <c r="B422" s="6">
        <v>803</v>
      </c>
      <c r="C422" s="8" t="s">
        <v>552</v>
      </c>
      <c r="D422" s="8" t="s">
        <v>546</v>
      </c>
      <c r="E422" s="6" t="s">
        <v>382</v>
      </c>
      <c r="F422" s="6">
        <v>240</v>
      </c>
      <c r="G422" s="15">
        <f t="shared" si="53"/>
        <v>100425.4</v>
      </c>
      <c r="H422" s="15">
        <f t="shared" si="53"/>
        <v>101999</v>
      </c>
    </row>
    <row r="423" spans="1:8" ht="33">
      <c r="A423" s="39" t="str">
        <f ca="1">IF(ISERROR(MATCH(F423,Код_КВР,0)),"",INDIRECT(ADDRESS(MATCH(F423,Код_КВР,0)+1,2,,,"КВР")))</f>
        <v xml:space="preserve">Прочая закупка товаров, работ и услуг для обеспечения муниципальных нужд         </v>
      </c>
      <c r="B423" s="6">
        <v>803</v>
      </c>
      <c r="C423" s="8" t="s">
        <v>552</v>
      </c>
      <c r="D423" s="8" t="s">
        <v>546</v>
      </c>
      <c r="E423" s="6" t="s">
        <v>382</v>
      </c>
      <c r="F423" s="6">
        <v>244</v>
      </c>
      <c r="G423" s="15">
        <v>100425.4</v>
      </c>
      <c r="H423" s="15">
        <v>101999</v>
      </c>
    </row>
    <row r="424" spans="1:8" ht="12.75">
      <c r="A424" s="39" t="str">
        <f ca="1">IF(ISERROR(MATCH(F424,Код_КВР,0)),"",INDIRECT(ADDRESS(MATCH(F424,Код_КВР,0)+1,2,,,"КВР")))</f>
        <v>Иные бюджетные ассигнования</v>
      </c>
      <c r="B424" s="6">
        <v>803</v>
      </c>
      <c r="C424" s="8" t="s">
        <v>552</v>
      </c>
      <c r="D424" s="8" t="s">
        <v>546</v>
      </c>
      <c r="E424" s="6" t="s">
        <v>382</v>
      </c>
      <c r="F424" s="6">
        <v>800</v>
      </c>
      <c r="G424" s="15">
        <f>G425</f>
        <v>32181.5</v>
      </c>
      <c r="H424" s="15">
        <f>H425</f>
        <v>32181.5</v>
      </c>
    </row>
    <row r="425" spans="1:8" ht="33">
      <c r="A425" s="39" t="str">
        <f ca="1">IF(ISERROR(MATCH(F425,Код_КВР,0)),"",INDIRECT(ADDRESS(MATCH(F425,Код_КВР,0)+1,2,,,"КВР")))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25" s="6">
        <v>803</v>
      </c>
      <c r="C425" s="8" t="s">
        <v>552</v>
      </c>
      <c r="D425" s="8" t="s">
        <v>546</v>
      </c>
      <c r="E425" s="6" t="s">
        <v>382</v>
      </c>
      <c r="F425" s="6">
        <v>810</v>
      </c>
      <c r="G425" s="15">
        <v>32181.5</v>
      </c>
      <c r="H425" s="15">
        <v>32181.5</v>
      </c>
    </row>
    <row r="426" spans="1:8" ht="33">
      <c r="A426" s="39" t="str">
        <f ca="1">IF(ISERROR(MATCH(E426,Код_КЦСР,0)),"",INDIRECT(ADDRESS(MATCH(E426,Код_КЦСР,0)+1,2,,,"КЦСР")))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426" s="6">
        <v>803</v>
      </c>
      <c r="C426" s="8" t="s">
        <v>552</v>
      </c>
      <c r="D426" s="8" t="s">
        <v>546</v>
      </c>
      <c r="E426" s="6" t="s">
        <v>468</v>
      </c>
      <c r="F426" s="6"/>
      <c r="G426" s="15">
        <f aca="true" t="shared" si="54" ref="G426:H429">G427</f>
        <v>84.2</v>
      </c>
      <c r="H426" s="15">
        <f t="shared" si="54"/>
        <v>84.2</v>
      </c>
    </row>
    <row r="427" spans="1:8" ht="33">
      <c r="A427" s="39" t="str">
        <f ca="1">IF(ISERROR(MATCH(E427,Код_КЦСР,0)),"",INDIRECT(ADDRESS(MATCH(E427,Код_КЦСР,0)+1,2,,,"КЦСР")))</f>
        <v>Проведение мероприятий по формированию благоприятного имиджа города</v>
      </c>
      <c r="B427" s="6">
        <v>803</v>
      </c>
      <c r="C427" s="8" t="s">
        <v>552</v>
      </c>
      <c r="D427" s="8" t="s">
        <v>546</v>
      </c>
      <c r="E427" s="6" t="s">
        <v>472</v>
      </c>
      <c r="F427" s="6"/>
      <c r="G427" s="15">
        <f t="shared" si="54"/>
        <v>84.2</v>
      </c>
      <c r="H427" s="15">
        <f t="shared" si="54"/>
        <v>84.2</v>
      </c>
    </row>
    <row r="428" spans="1:8" ht="12.75">
      <c r="A428" s="39" t="str">
        <f ca="1">IF(ISERROR(MATCH(F428,Код_КВР,0)),"",INDIRECT(ADDRESS(MATCH(F428,Код_КВР,0)+1,2,,,"КВР")))</f>
        <v>Закупка товаров, работ и услуг для муниципальных нужд</v>
      </c>
      <c r="B428" s="6">
        <v>803</v>
      </c>
      <c r="C428" s="8" t="s">
        <v>552</v>
      </c>
      <c r="D428" s="8" t="s">
        <v>546</v>
      </c>
      <c r="E428" s="6" t="s">
        <v>472</v>
      </c>
      <c r="F428" s="6">
        <v>200</v>
      </c>
      <c r="G428" s="15">
        <f t="shared" si="54"/>
        <v>84.2</v>
      </c>
      <c r="H428" s="15">
        <f t="shared" si="54"/>
        <v>84.2</v>
      </c>
    </row>
    <row r="429" spans="1:8" ht="33">
      <c r="A429" s="39" t="str">
        <f ca="1">IF(ISERROR(MATCH(F429,Код_КВР,0)),"",INDIRECT(ADDRESS(MATCH(F429,Код_КВР,0)+1,2,,,"КВР")))</f>
        <v>Иные закупки товаров, работ и услуг для обеспечения муниципальных нужд</v>
      </c>
      <c r="B429" s="6">
        <v>803</v>
      </c>
      <c r="C429" s="8" t="s">
        <v>552</v>
      </c>
      <c r="D429" s="8" t="s">
        <v>546</v>
      </c>
      <c r="E429" s="6" t="s">
        <v>472</v>
      </c>
      <c r="F429" s="6">
        <v>240</v>
      </c>
      <c r="G429" s="15">
        <f t="shared" si="54"/>
        <v>84.2</v>
      </c>
      <c r="H429" s="15">
        <f t="shared" si="54"/>
        <v>84.2</v>
      </c>
    </row>
    <row r="430" spans="1:8" ht="33">
      <c r="A430" s="39" t="str">
        <f ca="1">IF(ISERROR(MATCH(F430,Код_КВР,0)),"",INDIRECT(ADDRESS(MATCH(F430,Код_КВР,0)+1,2,,,"КВР")))</f>
        <v xml:space="preserve">Прочая закупка товаров, работ и услуг для обеспечения муниципальных нужд         </v>
      </c>
      <c r="B430" s="6">
        <v>803</v>
      </c>
      <c r="C430" s="8" t="s">
        <v>552</v>
      </c>
      <c r="D430" s="8" t="s">
        <v>546</v>
      </c>
      <c r="E430" s="6" t="s">
        <v>472</v>
      </c>
      <c r="F430" s="6">
        <v>244</v>
      </c>
      <c r="G430" s="15">
        <v>84.2</v>
      </c>
      <c r="H430" s="15">
        <v>84.2</v>
      </c>
    </row>
    <row r="431" spans="1:8" ht="12.75">
      <c r="A431" s="10" t="s">
        <v>496</v>
      </c>
      <c r="B431" s="6">
        <v>803</v>
      </c>
      <c r="C431" s="8" t="s">
        <v>552</v>
      </c>
      <c r="D431" s="8" t="s">
        <v>552</v>
      </c>
      <c r="E431" s="6"/>
      <c r="F431" s="6"/>
      <c r="G431" s="15">
        <f>G432</f>
        <v>22212</v>
      </c>
      <c r="H431" s="15">
        <f>H432</f>
        <v>22212</v>
      </c>
    </row>
    <row r="432" spans="1:8" ht="33">
      <c r="A432" s="39" t="str">
        <f ca="1">IF(ISERROR(MATCH(E432,Код_КЦСР,0)),"",INDIRECT(ADDRESS(MATCH(E432,Код_КЦСР,0)+1,2,,,"КЦСР")))</f>
        <v>Непрограммные направления деятельности органов местного самоуправления</v>
      </c>
      <c r="B432" s="6">
        <v>803</v>
      </c>
      <c r="C432" s="8" t="s">
        <v>552</v>
      </c>
      <c r="D432" s="8" t="s">
        <v>552</v>
      </c>
      <c r="E432" s="6" t="s">
        <v>7</v>
      </c>
      <c r="F432" s="6"/>
      <c r="G432" s="15">
        <f>G433</f>
        <v>22212</v>
      </c>
      <c r="H432" s="15">
        <f>H433</f>
        <v>22212</v>
      </c>
    </row>
    <row r="433" spans="1:8" ht="12.75">
      <c r="A433" s="39" t="str">
        <f ca="1">IF(ISERROR(MATCH(E433,Код_КЦСР,0)),"",INDIRECT(ADDRESS(MATCH(E433,Код_КЦСР,0)+1,2,,,"КЦСР")))</f>
        <v>Расходы, не включенные в муниципальные программы города Череповца</v>
      </c>
      <c r="B433" s="6">
        <v>803</v>
      </c>
      <c r="C433" s="8" t="s">
        <v>552</v>
      </c>
      <c r="D433" s="8" t="s">
        <v>552</v>
      </c>
      <c r="E433" s="6" t="s">
        <v>9</v>
      </c>
      <c r="F433" s="6"/>
      <c r="G433" s="15">
        <f>G434+G444</f>
        <v>22212</v>
      </c>
      <c r="H433" s="15">
        <f>H434+H444</f>
        <v>22212</v>
      </c>
    </row>
    <row r="434" spans="1:8" ht="33">
      <c r="A434" s="39" t="str">
        <f ca="1">IF(ISERROR(MATCH(E434,Код_КЦСР,0)),"",INDIRECT(ADDRESS(MATCH(E434,Код_КЦСР,0)+1,2,,,"КЦСР")))</f>
        <v>Руководство и управление в сфере установленных функций органов местного самоуправления</v>
      </c>
      <c r="B434" s="6">
        <v>803</v>
      </c>
      <c r="C434" s="8" t="s">
        <v>552</v>
      </c>
      <c r="D434" s="8" t="s">
        <v>552</v>
      </c>
      <c r="E434" s="6" t="s">
        <v>11</v>
      </c>
      <c r="F434" s="6"/>
      <c r="G434" s="15">
        <f>G436+G438+G441</f>
        <v>22212</v>
      </c>
      <c r="H434" s="15">
        <f>H436+H438+H441</f>
        <v>22212</v>
      </c>
    </row>
    <row r="435" spans="1:8" ht="12.75">
      <c r="A435" s="39" t="str">
        <f ca="1">IF(ISERROR(MATCH(E435,Код_КЦСР,0)),"",INDIRECT(ADDRESS(MATCH(E435,Код_КЦСР,0)+1,2,,,"КЦСР")))</f>
        <v>Центральный аппарат</v>
      </c>
      <c r="B435" s="6">
        <v>803</v>
      </c>
      <c r="C435" s="8" t="s">
        <v>552</v>
      </c>
      <c r="D435" s="8" t="s">
        <v>552</v>
      </c>
      <c r="E435" s="6" t="s">
        <v>14</v>
      </c>
      <c r="F435" s="6"/>
      <c r="G435" s="15">
        <f>G436+G438+G441</f>
        <v>22212</v>
      </c>
      <c r="H435" s="15">
        <f>H436+H438+H441</f>
        <v>22212</v>
      </c>
    </row>
    <row r="436" spans="1:8" ht="33">
      <c r="A436" s="39" t="str">
        <f aca="true" t="shared" si="55" ref="A436:A442">IF(ISERROR(MATCH(F436,Код_КВР,0)),"",INDIRECT(ADDRESS(MATCH(F436,Код_КВР,0)+1,2,,,"КВР")))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36" s="6">
        <v>803</v>
      </c>
      <c r="C436" s="8" t="s">
        <v>552</v>
      </c>
      <c r="D436" s="8" t="s">
        <v>552</v>
      </c>
      <c r="E436" s="6" t="s">
        <v>14</v>
      </c>
      <c r="F436" s="6">
        <v>100</v>
      </c>
      <c r="G436" s="15">
        <f>G437</f>
        <v>22177.6</v>
      </c>
      <c r="H436" s="15">
        <f>H437</f>
        <v>22177.6</v>
      </c>
    </row>
    <row r="437" spans="1:8" ht="12.75">
      <c r="A437" s="39" t="str">
        <f ca="1" t="shared" si="55"/>
        <v>Расходы на выплаты персоналу муниципальных органов</v>
      </c>
      <c r="B437" s="6">
        <v>803</v>
      </c>
      <c r="C437" s="8" t="s">
        <v>552</v>
      </c>
      <c r="D437" s="8" t="s">
        <v>552</v>
      </c>
      <c r="E437" s="6" t="s">
        <v>14</v>
      </c>
      <c r="F437" s="6">
        <v>120</v>
      </c>
      <c r="G437" s="15">
        <v>22177.6</v>
      </c>
      <c r="H437" s="15">
        <v>22177.6</v>
      </c>
    </row>
    <row r="438" spans="1:8" ht="12.75">
      <c r="A438" s="39" t="str">
        <f ca="1" t="shared" si="55"/>
        <v>Закупка товаров, работ и услуг для муниципальных нужд</v>
      </c>
      <c r="B438" s="6">
        <v>803</v>
      </c>
      <c r="C438" s="8" t="s">
        <v>552</v>
      </c>
      <c r="D438" s="8" t="s">
        <v>552</v>
      </c>
      <c r="E438" s="6" t="s">
        <v>14</v>
      </c>
      <c r="F438" s="6">
        <v>200</v>
      </c>
      <c r="G438" s="15">
        <f>G439</f>
        <v>31.4</v>
      </c>
      <c r="H438" s="15">
        <f>H439</f>
        <v>31.4</v>
      </c>
    </row>
    <row r="439" spans="1:8" ht="33">
      <c r="A439" s="39" t="str">
        <f ca="1" t="shared" si="55"/>
        <v>Иные закупки товаров, работ и услуг для обеспечения муниципальных нужд</v>
      </c>
      <c r="B439" s="6">
        <v>803</v>
      </c>
      <c r="C439" s="8" t="s">
        <v>552</v>
      </c>
      <c r="D439" s="8" t="s">
        <v>552</v>
      </c>
      <c r="E439" s="6" t="s">
        <v>14</v>
      </c>
      <c r="F439" s="6">
        <v>240</v>
      </c>
      <c r="G439" s="15">
        <f>G440</f>
        <v>31.4</v>
      </c>
      <c r="H439" s="15">
        <f>H440</f>
        <v>31.4</v>
      </c>
    </row>
    <row r="440" spans="1:8" ht="33">
      <c r="A440" s="39" t="str">
        <f ca="1" t="shared" si="55"/>
        <v xml:space="preserve">Прочая закупка товаров, работ и услуг для обеспечения муниципальных нужд         </v>
      </c>
      <c r="B440" s="6">
        <v>803</v>
      </c>
      <c r="C440" s="8" t="s">
        <v>552</v>
      </c>
      <c r="D440" s="8" t="s">
        <v>552</v>
      </c>
      <c r="E440" s="6" t="s">
        <v>14</v>
      </c>
      <c r="F440" s="6">
        <v>244</v>
      </c>
      <c r="G440" s="15">
        <v>31.4</v>
      </c>
      <c r="H440" s="15">
        <v>31.4</v>
      </c>
    </row>
    <row r="441" spans="1:8" ht="12.75">
      <c r="A441" s="39" t="str">
        <f ca="1" t="shared" si="55"/>
        <v>Иные бюджетные ассигнования</v>
      </c>
      <c r="B441" s="6">
        <v>803</v>
      </c>
      <c r="C441" s="8" t="s">
        <v>552</v>
      </c>
      <c r="D441" s="8" t="s">
        <v>552</v>
      </c>
      <c r="E441" s="6" t="s">
        <v>14</v>
      </c>
      <c r="F441" s="6">
        <v>800</v>
      </c>
      <c r="G441" s="15">
        <f>G442</f>
        <v>3</v>
      </c>
      <c r="H441" s="15">
        <f>H442</f>
        <v>3</v>
      </c>
    </row>
    <row r="442" spans="1:8" ht="12.75">
      <c r="A442" s="39" t="str">
        <f ca="1" t="shared" si="55"/>
        <v>Уплата налогов, сборов и иных платежей</v>
      </c>
      <c r="B442" s="6">
        <v>803</v>
      </c>
      <c r="C442" s="8" t="s">
        <v>552</v>
      </c>
      <c r="D442" s="8" t="s">
        <v>552</v>
      </c>
      <c r="E442" s="6" t="s">
        <v>14</v>
      </c>
      <c r="F442" s="6">
        <v>850</v>
      </c>
      <c r="G442" s="15">
        <f>G443</f>
        <v>3</v>
      </c>
      <c r="H442" s="15">
        <f>H443</f>
        <v>3</v>
      </c>
    </row>
    <row r="443" spans="1:8" ht="12.75">
      <c r="A443" s="39" t="str">
        <f ca="1">IF(ISERROR(MATCH(F443,Код_КВР,0)),"",INDIRECT(ADDRESS(MATCH(F443,Код_КВР,0)+1,2,,,"КВР")))</f>
        <v>Уплата прочих налогов, сборов и иных платежей</v>
      </c>
      <c r="B443" s="6">
        <v>803</v>
      </c>
      <c r="C443" s="8" t="s">
        <v>552</v>
      </c>
      <c r="D443" s="8" t="s">
        <v>552</v>
      </c>
      <c r="E443" s="6" t="s">
        <v>14</v>
      </c>
      <c r="F443" s="6">
        <v>852</v>
      </c>
      <c r="G443" s="15">
        <v>3</v>
      </c>
      <c r="H443" s="15">
        <v>3</v>
      </c>
    </row>
    <row r="444" spans="1:8" ht="49.5">
      <c r="A444" s="39" t="str">
        <f ca="1">IF(ISERROR(MATCH(E444,Код_КЦСР,0)),"",INDIRECT(ADDRESS(MATCH(E444,Код_КЦСР,0)+1,2,,,"КЦСР")))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444" s="6">
        <v>803</v>
      </c>
      <c r="C444" s="8" t="s">
        <v>552</v>
      </c>
      <c r="D444" s="8" t="s">
        <v>552</v>
      </c>
      <c r="E444" s="6" t="s">
        <v>154</v>
      </c>
      <c r="F444" s="6"/>
      <c r="G444" s="15">
        <f>G445</f>
        <v>0</v>
      </c>
      <c r="H444" s="15">
        <f>H445</f>
        <v>0</v>
      </c>
    </row>
    <row r="445" spans="1:8" ht="33">
      <c r="A445" s="39" t="str">
        <f ca="1">IF(ISERROR(MATCH(F445,Код_КВР,0)),"",INDIRECT(ADDRESS(MATCH(F445,Код_КВР,0)+1,2,,,"КВР")))</f>
        <v>Предоставление субсидий бюджетным, автономным учреждениям и иным некоммерческим организациям</v>
      </c>
      <c r="B445" s="6">
        <v>803</v>
      </c>
      <c r="C445" s="8" t="s">
        <v>552</v>
      </c>
      <c r="D445" s="8" t="s">
        <v>552</v>
      </c>
      <c r="E445" s="6" t="s">
        <v>154</v>
      </c>
      <c r="F445" s="6">
        <v>600</v>
      </c>
      <c r="G445" s="15">
        <f>G446</f>
        <v>0</v>
      </c>
      <c r="H445" s="15">
        <f>H446</f>
        <v>0</v>
      </c>
    </row>
    <row r="446" spans="1:8" ht="33">
      <c r="A446" s="39" t="str">
        <f ca="1">IF(ISERROR(MATCH(F446,Код_КВР,0)),"",INDIRECT(ADDRESS(MATCH(F446,Код_КВР,0)+1,2,,,"КВР")))</f>
        <v>Субсидии некоммерческим организациям (за исключением государственных (муниципальных) учреждений)</v>
      </c>
      <c r="B446" s="6">
        <v>803</v>
      </c>
      <c r="C446" s="8" t="s">
        <v>552</v>
      </c>
      <c r="D446" s="8" t="s">
        <v>552</v>
      </c>
      <c r="E446" s="6" t="s">
        <v>154</v>
      </c>
      <c r="F446" s="6">
        <v>630</v>
      </c>
      <c r="G446" s="15"/>
      <c r="H446" s="15"/>
    </row>
    <row r="447" spans="1:8" ht="12.75">
      <c r="A447" s="39" t="str">
        <f ca="1">IF(ISERROR(MATCH(C447,Код_Раздел,0)),"",INDIRECT(ADDRESS(MATCH(C447,Код_Раздел,0)+1,2,,,"Раздел")))</f>
        <v>Охрана окружающей среды</v>
      </c>
      <c r="B447" s="6">
        <v>803</v>
      </c>
      <c r="C447" s="8" t="s">
        <v>548</v>
      </c>
      <c r="D447" s="8"/>
      <c r="E447" s="6"/>
      <c r="F447" s="6"/>
      <c r="G447" s="15">
        <f>G448</f>
        <v>200</v>
      </c>
      <c r="H447" s="15">
        <f>H448</f>
        <v>200</v>
      </c>
    </row>
    <row r="448" spans="1:8" ht="12.75">
      <c r="A448" s="10" t="s">
        <v>584</v>
      </c>
      <c r="B448" s="6">
        <v>803</v>
      </c>
      <c r="C448" s="8" t="s">
        <v>548</v>
      </c>
      <c r="D448" s="8" t="s">
        <v>552</v>
      </c>
      <c r="E448" s="6"/>
      <c r="F448" s="6"/>
      <c r="G448" s="15">
        <f aca="true" t="shared" si="56" ref="G448:H451">G449</f>
        <v>200</v>
      </c>
      <c r="H448" s="15">
        <f t="shared" si="56"/>
        <v>200</v>
      </c>
    </row>
    <row r="449" spans="1:8" ht="33">
      <c r="A449" s="39" t="str">
        <f ca="1">IF(ISERROR(MATCH(E449,Код_КЦСР,0)),"",INDIRECT(ADDRESS(MATCH(E449,Код_КЦСР,0)+1,2,,,"КЦСР")))</f>
        <v>Муниципальная программа «Охрана окружающей среды» на 2013-2022 годы</v>
      </c>
      <c r="B449" s="6">
        <v>803</v>
      </c>
      <c r="C449" s="8" t="s">
        <v>548</v>
      </c>
      <c r="D449" s="8" t="s">
        <v>552</v>
      </c>
      <c r="E449" s="6" t="s">
        <v>270</v>
      </c>
      <c r="F449" s="6"/>
      <c r="G449" s="15">
        <f t="shared" si="56"/>
        <v>200</v>
      </c>
      <c r="H449" s="15">
        <f t="shared" si="56"/>
        <v>200</v>
      </c>
    </row>
    <row r="450" spans="1:8" ht="82.5">
      <c r="A450" s="39" t="str">
        <f ca="1">IF(ISERROR(MATCH(E450,Код_КЦСР,0)),"",INDIRECT(ADDRESS(MATCH(E450,Код_КЦСР,0)+1,2,,,"КЦСР")))</f>
        <v>Организация сбора от населения города отработанных осветительных устройств, электрических ламп и иных ртутьсодержащих отходов (субсидии городского бюджета на возмещение затрат по осуществлению сбора, транспортирования и утилизации ртутьсодержащих отходов от населения)</v>
      </c>
      <c r="B450" s="6">
        <v>803</v>
      </c>
      <c r="C450" s="8" t="s">
        <v>548</v>
      </c>
      <c r="D450" s="8" t="s">
        <v>552</v>
      </c>
      <c r="E450" s="6" t="s">
        <v>278</v>
      </c>
      <c r="F450" s="6"/>
      <c r="G450" s="15">
        <f t="shared" si="56"/>
        <v>200</v>
      </c>
      <c r="H450" s="15">
        <f t="shared" si="56"/>
        <v>200</v>
      </c>
    </row>
    <row r="451" spans="1:8" ht="12.75">
      <c r="A451" s="39" t="str">
        <f ca="1">IF(ISERROR(MATCH(F451,Код_КВР,0)),"",INDIRECT(ADDRESS(MATCH(F451,Код_КВР,0)+1,2,,,"КВР")))</f>
        <v>Иные бюджетные ассигнования</v>
      </c>
      <c r="B451" s="6">
        <v>803</v>
      </c>
      <c r="C451" s="8" t="s">
        <v>548</v>
      </c>
      <c r="D451" s="8" t="s">
        <v>552</v>
      </c>
      <c r="E451" s="6" t="s">
        <v>278</v>
      </c>
      <c r="F451" s="6">
        <v>800</v>
      </c>
      <c r="G451" s="15">
        <f t="shared" si="56"/>
        <v>200</v>
      </c>
      <c r="H451" s="15">
        <f t="shared" si="56"/>
        <v>200</v>
      </c>
    </row>
    <row r="452" spans="1:8" ht="33">
      <c r="A452" s="39" t="str">
        <f ca="1">IF(ISERROR(MATCH(F452,Код_КВР,0)),"",INDIRECT(ADDRESS(MATCH(F452,Код_КВР,0)+1,2,,,"КВР")))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52" s="6">
        <v>803</v>
      </c>
      <c r="C452" s="8" t="s">
        <v>548</v>
      </c>
      <c r="D452" s="8" t="s">
        <v>552</v>
      </c>
      <c r="E452" s="6" t="s">
        <v>278</v>
      </c>
      <c r="F452" s="6">
        <v>810</v>
      </c>
      <c r="G452" s="15">
        <v>200</v>
      </c>
      <c r="H452" s="15">
        <v>200</v>
      </c>
    </row>
    <row r="453" spans="1:8" ht="12.75">
      <c r="A453" s="39" t="str">
        <f ca="1">IF(ISERROR(MATCH(C453,Код_Раздел,0)),"",INDIRECT(ADDRESS(MATCH(C453,Код_Раздел,0)+1,2,,,"Раздел")))</f>
        <v>Здравоохранение</v>
      </c>
      <c r="B453" s="6">
        <v>803</v>
      </c>
      <c r="C453" s="8" t="s">
        <v>550</v>
      </c>
      <c r="D453" s="8"/>
      <c r="E453" s="6"/>
      <c r="F453" s="6"/>
      <c r="G453" s="15">
        <f aca="true" t="shared" si="57" ref="G453:G459">G454</f>
        <v>1957.5</v>
      </c>
      <c r="H453" s="15">
        <f aca="true" t="shared" si="58" ref="H453:H459">H454</f>
        <v>1957.5</v>
      </c>
    </row>
    <row r="454" spans="1:8" ht="12.75">
      <c r="A454" s="12" t="s">
        <v>593</v>
      </c>
      <c r="B454" s="6">
        <v>803</v>
      </c>
      <c r="C454" s="8" t="s">
        <v>550</v>
      </c>
      <c r="D454" s="8" t="s">
        <v>527</v>
      </c>
      <c r="E454" s="6"/>
      <c r="F454" s="6"/>
      <c r="G454" s="15">
        <f t="shared" si="57"/>
        <v>1957.5</v>
      </c>
      <c r="H454" s="15">
        <f t="shared" si="58"/>
        <v>1957.5</v>
      </c>
    </row>
    <row r="455" spans="1:8" ht="33">
      <c r="A455" s="39" t="str">
        <f ca="1">IF(ISERROR(MATCH(E455,Код_КЦСР,0)),"",INDIRECT(ADDRESS(MATCH(E455,Код_КЦСР,0)+1,2,,,"КЦСР")))</f>
        <v>Муниципальная программа «Развитие жилищно-коммунального хозяйства города Череповца» на 2014-2018 годы</v>
      </c>
      <c r="B455" s="6">
        <v>803</v>
      </c>
      <c r="C455" s="8" t="s">
        <v>550</v>
      </c>
      <c r="D455" s="8" t="s">
        <v>527</v>
      </c>
      <c r="E455" s="6" t="s">
        <v>379</v>
      </c>
      <c r="F455" s="6"/>
      <c r="G455" s="15">
        <f t="shared" si="57"/>
        <v>1957.5</v>
      </c>
      <c r="H455" s="15">
        <f t="shared" si="58"/>
        <v>1957.5</v>
      </c>
    </row>
    <row r="456" spans="1:8" ht="12.75">
      <c r="A456" s="39" t="str">
        <f ca="1">IF(ISERROR(MATCH(E456,Код_КЦСР,0)),"",INDIRECT(ADDRESS(MATCH(E456,Код_КЦСР,0)+1,2,,,"КЦСР")))</f>
        <v>Развитие благоустройства города</v>
      </c>
      <c r="B456" s="6">
        <v>803</v>
      </c>
      <c r="C456" s="8" t="s">
        <v>550</v>
      </c>
      <c r="D456" s="8" t="s">
        <v>527</v>
      </c>
      <c r="E456" s="6" t="s">
        <v>380</v>
      </c>
      <c r="F456" s="6"/>
      <c r="G456" s="15">
        <f t="shared" si="57"/>
        <v>1957.5</v>
      </c>
      <c r="H456" s="15">
        <f t="shared" si="58"/>
        <v>1957.5</v>
      </c>
    </row>
    <row r="457" spans="1:8" ht="99">
      <c r="A457" s="39" t="str">
        <f ca="1">IF(ISERROR(MATCH(E457,Код_КЦСР,0)),"",INDIRECT(ADDRESS(MATCH(E457,Код_КЦСР,0)+1,2,,,"КЦСР")))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457" s="6">
        <v>803</v>
      </c>
      <c r="C457" s="8" t="s">
        <v>550</v>
      </c>
      <c r="D457" s="8" t="s">
        <v>527</v>
      </c>
      <c r="E457" s="6" t="s">
        <v>126</v>
      </c>
      <c r="F457" s="6"/>
      <c r="G457" s="15">
        <f t="shared" si="57"/>
        <v>1957.5</v>
      </c>
      <c r="H457" s="15">
        <f t="shared" si="58"/>
        <v>1957.5</v>
      </c>
    </row>
    <row r="458" spans="1:8" ht="12.75">
      <c r="A458" s="39" t="str">
        <f ca="1">IF(ISERROR(MATCH(F458,Код_КВР,0)),"",INDIRECT(ADDRESS(MATCH(F458,Код_КВР,0)+1,2,,,"КВР")))</f>
        <v>Закупка товаров, работ и услуг для муниципальных нужд</v>
      </c>
      <c r="B458" s="6">
        <v>803</v>
      </c>
      <c r="C458" s="8" t="s">
        <v>550</v>
      </c>
      <c r="D458" s="8" t="s">
        <v>527</v>
      </c>
      <c r="E458" s="6" t="s">
        <v>126</v>
      </c>
      <c r="F458" s="6">
        <v>200</v>
      </c>
      <c r="G458" s="15">
        <f t="shared" si="57"/>
        <v>1957.5</v>
      </c>
      <c r="H458" s="15">
        <f t="shared" si="58"/>
        <v>1957.5</v>
      </c>
    </row>
    <row r="459" spans="1:8" ht="33">
      <c r="A459" s="39" t="str">
        <f ca="1">IF(ISERROR(MATCH(F459,Код_КВР,0)),"",INDIRECT(ADDRESS(MATCH(F459,Код_КВР,0)+1,2,,,"КВР")))</f>
        <v>Иные закупки товаров, работ и услуг для обеспечения муниципальных нужд</v>
      </c>
      <c r="B459" s="6">
        <v>803</v>
      </c>
      <c r="C459" s="8" t="s">
        <v>550</v>
      </c>
      <c r="D459" s="8" t="s">
        <v>527</v>
      </c>
      <c r="E459" s="6" t="s">
        <v>126</v>
      </c>
      <c r="F459" s="6">
        <v>240</v>
      </c>
      <c r="G459" s="15">
        <f t="shared" si="57"/>
        <v>1957.5</v>
      </c>
      <c r="H459" s="15">
        <f t="shared" si="58"/>
        <v>1957.5</v>
      </c>
    </row>
    <row r="460" spans="1:8" ht="33">
      <c r="A460" s="39" t="str">
        <f ca="1">IF(ISERROR(MATCH(F460,Код_КВР,0)),"",INDIRECT(ADDRESS(MATCH(F460,Код_КВР,0)+1,2,,,"КВР")))</f>
        <v xml:space="preserve">Прочая закупка товаров, работ и услуг для обеспечения муниципальных нужд         </v>
      </c>
      <c r="B460" s="6">
        <v>803</v>
      </c>
      <c r="C460" s="8" t="s">
        <v>550</v>
      </c>
      <c r="D460" s="8" t="s">
        <v>527</v>
      </c>
      <c r="E460" s="6" t="s">
        <v>126</v>
      </c>
      <c r="F460" s="6">
        <v>244</v>
      </c>
      <c r="G460" s="15">
        <v>1957.5</v>
      </c>
      <c r="H460" s="15">
        <v>1957.5</v>
      </c>
    </row>
    <row r="461" spans="1:8" ht="12.75">
      <c r="A461" s="39" t="str">
        <f ca="1">IF(ISERROR(MATCH(C461,Код_Раздел,0)),"",INDIRECT(ADDRESS(MATCH(C461,Код_Раздел,0)+1,2,,,"Раздел")))</f>
        <v>Социальная политика</v>
      </c>
      <c r="B461" s="6">
        <v>803</v>
      </c>
      <c r="C461" s="8" t="s">
        <v>520</v>
      </c>
      <c r="D461" s="8"/>
      <c r="E461" s="6"/>
      <c r="F461" s="6"/>
      <c r="G461" s="15">
        <f aca="true" t="shared" si="59" ref="G461:H466">G462</f>
        <v>71</v>
      </c>
      <c r="H461" s="15">
        <f t="shared" si="59"/>
        <v>71</v>
      </c>
    </row>
    <row r="462" spans="1:8" ht="12.75">
      <c r="A462" s="10" t="s">
        <v>511</v>
      </c>
      <c r="B462" s="6">
        <v>803</v>
      </c>
      <c r="C462" s="8" t="s">
        <v>520</v>
      </c>
      <c r="D462" s="8" t="s">
        <v>546</v>
      </c>
      <c r="E462" s="6"/>
      <c r="F462" s="6"/>
      <c r="G462" s="15">
        <f t="shared" si="59"/>
        <v>71</v>
      </c>
      <c r="H462" s="15">
        <f t="shared" si="59"/>
        <v>71</v>
      </c>
    </row>
    <row r="463" spans="1:8" ht="33">
      <c r="A463" s="39" t="str">
        <f ca="1">IF(ISERROR(MATCH(E463,Код_КЦСР,0)),"",INDIRECT(ADDRESS(MATCH(E463,Код_КЦСР,0)+1,2,,,"КЦСР")))</f>
        <v>Муниципальная программа «Социальная поддержка граждан на 2014-2018 годы»</v>
      </c>
      <c r="B463" s="6">
        <v>803</v>
      </c>
      <c r="C463" s="8" t="s">
        <v>520</v>
      </c>
      <c r="D463" s="8" t="s">
        <v>546</v>
      </c>
      <c r="E463" s="6" t="s">
        <v>330</v>
      </c>
      <c r="F463" s="6"/>
      <c r="G463" s="15">
        <f t="shared" si="59"/>
        <v>71</v>
      </c>
      <c r="H463" s="15">
        <f t="shared" si="59"/>
        <v>71</v>
      </c>
    </row>
    <row r="464" spans="1:8" ht="12.75">
      <c r="A464" s="39" t="str">
        <f ca="1">IF(ISERROR(MATCH(E464,Код_КЦСР,0)),"",INDIRECT(ADDRESS(MATCH(E464,Код_КЦСР,0)+1,2,,,"КЦСР")))</f>
        <v>Оплата услуг бани по льготным помывкам</v>
      </c>
      <c r="B464" s="6">
        <v>803</v>
      </c>
      <c r="C464" s="8" t="s">
        <v>520</v>
      </c>
      <c r="D464" s="8" t="s">
        <v>546</v>
      </c>
      <c r="E464" s="6" t="s">
        <v>352</v>
      </c>
      <c r="F464" s="6"/>
      <c r="G464" s="15">
        <f t="shared" si="59"/>
        <v>71</v>
      </c>
      <c r="H464" s="15">
        <f t="shared" si="59"/>
        <v>71</v>
      </c>
    </row>
    <row r="465" spans="1:8" ht="12.75">
      <c r="A465" s="39" t="str">
        <f ca="1">IF(ISERROR(MATCH(F465,Код_КВР,0)),"",INDIRECT(ADDRESS(MATCH(F465,Код_КВР,0)+1,2,,,"КВР")))</f>
        <v>Социальное обеспечение и иные выплаты населению</v>
      </c>
      <c r="B465" s="6">
        <v>803</v>
      </c>
      <c r="C465" s="8" t="s">
        <v>520</v>
      </c>
      <c r="D465" s="8" t="s">
        <v>546</v>
      </c>
      <c r="E465" s="6" t="s">
        <v>352</v>
      </c>
      <c r="F465" s="6">
        <v>300</v>
      </c>
      <c r="G465" s="15">
        <f t="shared" si="59"/>
        <v>71</v>
      </c>
      <c r="H465" s="15">
        <f t="shared" si="59"/>
        <v>71</v>
      </c>
    </row>
    <row r="466" spans="1:8" ht="33">
      <c r="A466" s="39" t="str">
        <f ca="1">IF(ISERROR(MATCH(F466,Код_КВР,0)),"",INDIRECT(ADDRESS(MATCH(F466,Код_КВР,0)+1,2,,,"КВР")))</f>
        <v>Социальные выплаты гражданам, кроме публичных нормативных социальных выплат</v>
      </c>
      <c r="B466" s="6">
        <v>803</v>
      </c>
      <c r="C466" s="8" t="s">
        <v>520</v>
      </c>
      <c r="D466" s="8" t="s">
        <v>546</v>
      </c>
      <c r="E466" s="6" t="s">
        <v>352</v>
      </c>
      <c r="F466" s="6">
        <v>320</v>
      </c>
      <c r="G466" s="15">
        <f t="shared" si="59"/>
        <v>71</v>
      </c>
      <c r="H466" s="15">
        <f t="shared" si="59"/>
        <v>71</v>
      </c>
    </row>
    <row r="467" spans="1:8" ht="33">
      <c r="A467" s="39" t="str">
        <f ca="1">IF(ISERROR(MATCH(F467,Код_КВР,0)),"",INDIRECT(ADDRESS(MATCH(F467,Код_КВР,0)+1,2,,,"КВР")))</f>
        <v>Приобретение товаров, работ, услуг в пользу граждан в целях их социального обеспечения</v>
      </c>
      <c r="B467" s="6">
        <v>803</v>
      </c>
      <c r="C467" s="8" t="s">
        <v>520</v>
      </c>
      <c r="D467" s="8" t="s">
        <v>546</v>
      </c>
      <c r="E467" s="6" t="s">
        <v>352</v>
      </c>
      <c r="F467" s="6">
        <v>323</v>
      </c>
      <c r="G467" s="15">
        <v>71</v>
      </c>
      <c r="H467" s="15">
        <v>71</v>
      </c>
    </row>
    <row r="468" spans="1:8" ht="33">
      <c r="A468" s="39" t="str">
        <f ca="1">IF(ISERROR(MATCH(B468,Код_ППП,0)),"",INDIRECT(ADDRESS(MATCH(B468,Код_ППП,0)+1,2,,,"ППП")))</f>
        <v>УПРАВЛЕНИЕ АРХИТЕКТУРЫ И ГРАДОСТРОИТЕЛЬСТВА МЭРИИ ГОРОДА</v>
      </c>
      <c r="B468" s="6">
        <v>804</v>
      </c>
      <c r="C468" s="8"/>
      <c r="D468" s="8"/>
      <c r="E468" s="6"/>
      <c r="F468" s="6"/>
      <c r="G468" s="15">
        <f>G469</f>
        <v>40291.399999999994</v>
      </c>
      <c r="H468" s="15">
        <f>H469</f>
        <v>35603.4</v>
      </c>
    </row>
    <row r="469" spans="1:8" ht="12.75">
      <c r="A469" s="39" t="str">
        <f ca="1">IF(ISERROR(MATCH(C469,Код_Раздел,0)),"",INDIRECT(ADDRESS(MATCH(C469,Код_Раздел,0)+1,2,,,"Раздел")))</f>
        <v>Национальная экономика</v>
      </c>
      <c r="B469" s="6">
        <v>804</v>
      </c>
      <c r="C469" s="8" t="s">
        <v>547</v>
      </c>
      <c r="D469" s="8"/>
      <c r="E469" s="6"/>
      <c r="F469" s="6"/>
      <c r="G469" s="15">
        <f>G470</f>
        <v>40291.399999999994</v>
      </c>
      <c r="H469" s="15">
        <f>H470</f>
        <v>35603.4</v>
      </c>
    </row>
    <row r="470" spans="1:8" ht="12.75">
      <c r="A470" s="10" t="s">
        <v>554</v>
      </c>
      <c r="B470" s="6">
        <v>804</v>
      </c>
      <c r="C470" s="8" t="s">
        <v>547</v>
      </c>
      <c r="D470" s="8" t="s">
        <v>528</v>
      </c>
      <c r="E470" s="6"/>
      <c r="F470" s="6"/>
      <c r="G470" s="15">
        <f>G471+G480</f>
        <v>40291.399999999994</v>
      </c>
      <c r="H470" s="15">
        <f>H471+H480</f>
        <v>35603.4</v>
      </c>
    </row>
    <row r="471" spans="1:8" ht="33">
      <c r="A471" s="39" t="str">
        <f ca="1">IF(ISERROR(MATCH(E471,Код_КЦСР,0)),"",INDIRECT(ADDRESS(MATCH(E471,Код_КЦСР,0)+1,2,,,"КЦСР")))</f>
        <v>Муниципальная программа «Реализация градостроительной политики города Череповца на 2014-2022 годы»</v>
      </c>
      <c r="B471" s="6">
        <v>804</v>
      </c>
      <c r="C471" s="8" t="s">
        <v>547</v>
      </c>
      <c r="D471" s="8" t="s">
        <v>528</v>
      </c>
      <c r="E471" s="6" t="s">
        <v>374</v>
      </c>
      <c r="F471" s="6"/>
      <c r="G471" s="15">
        <f>G472+G476</f>
        <v>8645.8</v>
      </c>
      <c r="H471" s="15">
        <f>H472+H476</f>
        <v>3957.8</v>
      </c>
    </row>
    <row r="472" spans="1:8" ht="33">
      <c r="A472" s="39" t="str">
        <f ca="1">IF(ISERROR(MATCH(E472,Код_КЦСР,0)),"",INDIRECT(ADDRESS(MATCH(E472,Код_КЦСР,0)+1,2,,,"КЦСР")))</f>
        <v>Обеспечение подготовки градостроительной документации и нормативно-правовых актов</v>
      </c>
      <c r="B472" s="6">
        <v>804</v>
      </c>
      <c r="C472" s="8" t="s">
        <v>547</v>
      </c>
      <c r="D472" s="8" t="s">
        <v>528</v>
      </c>
      <c r="E472" s="6" t="s">
        <v>376</v>
      </c>
      <c r="F472" s="6"/>
      <c r="G472" s="15">
        <f aca="true" t="shared" si="60" ref="G472:H474">G473</f>
        <v>8645.8</v>
      </c>
      <c r="H472" s="15">
        <f t="shared" si="60"/>
        <v>3313</v>
      </c>
    </row>
    <row r="473" spans="1:8" ht="12.75">
      <c r="A473" s="39" t="str">
        <f ca="1">IF(ISERROR(MATCH(F473,Код_КВР,0)),"",INDIRECT(ADDRESS(MATCH(F473,Код_КВР,0)+1,2,,,"КВР")))</f>
        <v>Закупка товаров, работ и услуг для муниципальных нужд</v>
      </c>
      <c r="B473" s="6">
        <v>804</v>
      </c>
      <c r="C473" s="8" t="s">
        <v>547</v>
      </c>
      <c r="D473" s="8" t="s">
        <v>528</v>
      </c>
      <c r="E473" s="6" t="s">
        <v>376</v>
      </c>
      <c r="F473" s="6">
        <v>200</v>
      </c>
      <c r="G473" s="15">
        <f t="shared" si="60"/>
        <v>8645.8</v>
      </c>
      <c r="H473" s="15">
        <f t="shared" si="60"/>
        <v>3313</v>
      </c>
    </row>
    <row r="474" spans="1:8" ht="33">
      <c r="A474" s="39" t="str">
        <f ca="1">IF(ISERROR(MATCH(F474,Код_КВР,0)),"",INDIRECT(ADDRESS(MATCH(F474,Код_КВР,0)+1,2,,,"КВР")))</f>
        <v>Иные закупки товаров, работ и услуг для обеспечения муниципальных нужд</v>
      </c>
      <c r="B474" s="6">
        <v>804</v>
      </c>
      <c r="C474" s="8" t="s">
        <v>547</v>
      </c>
      <c r="D474" s="8" t="s">
        <v>528</v>
      </c>
      <c r="E474" s="6" t="s">
        <v>376</v>
      </c>
      <c r="F474" s="6">
        <v>240</v>
      </c>
      <c r="G474" s="15">
        <f t="shared" si="60"/>
        <v>8645.8</v>
      </c>
      <c r="H474" s="15">
        <f t="shared" si="60"/>
        <v>3313</v>
      </c>
    </row>
    <row r="475" spans="1:8" ht="33">
      <c r="A475" s="39" t="str">
        <f ca="1">IF(ISERROR(MATCH(F475,Код_КВР,0)),"",INDIRECT(ADDRESS(MATCH(F475,Код_КВР,0)+1,2,,,"КВР")))</f>
        <v xml:space="preserve">Прочая закупка товаров, работ и услуг для обеспечения муниципальных нужд         </v>
      </c>
      <c r="B475" s="6">
        <v>804</v>
      </c>
      <c r="C475" s="8" t="s">
        <v>547</v>
      </c>
      <c r="D475" s="8" t="s">
        <v>528</v>
      </c>
      <c r="E475" s="6" t="s">
        <v>376</v>
      </c>
      <c r="F475" s="6">
        <v>244</v>
      </c>
      <c r="G475" s="15">
        <v>8645.8</v>
      </c>
      <c r="H475" s="15">
        <v>3313</v>
      </c>
    </row>
    <row r="476" spans="1:8" ht="12.75">
      <c r="A476" s="39" t="str">
        <f ca="1">IF(ISERROR(MATCH(E476,Код_КЦСР,0)),"",INDIRECT(ADDRESS(MATCH(E476,Код_КЦСР,0)+1,2,,,"КЦСР")))</f>
        <v>Создание условий для формирования комфортной городской среды</v>
      </c>
      <c r="B476" s="6">
        <v>804</v>
      </c>
      <c r="C476" s="8" t="s">
        <v>547</v>
      </c>
      <c r="D476" s="8" t="s">
        <v>528</v>
      </c>
      <c r="E476" s="6" t="s">
        <v>378</v>
      </c>
      <c r="F476" s="6"/>
      <c r="G476" s="15">
        <f aca="true" t="shared" si="61" ref="G476:H478">G477</f>
        <v>0</v>
      </c>
      <c r="H476" s="15">
        <f t="shared" si="61"/>
        <v>644.8</v>
      </c>
    </row>
    <row r="477" spans="1:8" ht="12.75">
      <c r="A477" s="39" t="str">
        <f ca="1">IF(ISERROR(MATCH(F477,Код_КВР,0)),"",INDIRECT(ADDRESS(MATCH(F477,Код_КВР,0)+1,2,,,"КВР")))</f>
        <v>Закупка товаров, работ и услуг для муниципальных нужд</v>
      </c>
      <c r="B477" s="6">
        <v>804</v>
      </c>
      <c r="C477" s="8" t="s">
        <v>547</v>
      </c>
      <c r="D477" s="8" t="s">
        <v>528</v>
      </c>
      <c r="E477" s="6" t="s">
        <v>378</v>
      </c>
      <c r="F477" s="6">
        <v>200</v>
      </c>
      <c r="G477" s="15">
        <f t="shared" si="61"/>
        <v>0</v>
      </c>
      <c r="H477" s="15">
        <f t="shared" si="61"/>
        <v>644.8</v>
      </c>
    </row>
    <row r="478" spans="1:8" ht="33">
      <c r="A478" s="39" t="str">
        <f ca="1">IF(ISERROR(MATCH(F478,Код_КВР,0)),"",INDIRECT(ADDRESS(MATCH(F478,Код_КВР,0)+1,2,,,"КВР")))</f>
        <v>Иные закупки товаров, работ и услуг для обеспечения муниципальных нужд</v>
      </c>
      <c r="B478" s="6">
        <v>804</v>
      </c>
      <c r="C478" s="8" t="s">
        <v>547</v>
      </c>
      <c r="D478" s="8" t="s">
        <v>528</v>
      </c>
      <c r="E478" s="6" t="s">
        <v>378</v>
      </c>
      <c r="F478" s="6">
        <v>240</v>
      </c>
      <c r="G478" s="15">
        <f t="shared" si="61"/>
        <v>0</v>
      </c>
      <c r="H478" s="15">
        <f t="shared" si="61"/>
        <v>644.8</v>
      </c>
    </row>
    <row r="479" spans="1:8" ht="33">
      <c r="A479" s="39" t="str">
        <f ca="1">IF(ISERROR(MATCH(F479,Код_КВР,0)),"",INDIRECT(ADDRESS(MATCH(F479,Код_КВР,0)+1,2,,,"КВР")))</f>
        <v xml:space="preserve">Прочая закупка товаров, работ и услуг для обеспечения муниципальных нужд         </v>
      </c>
      <c r="B479" s="6">
        <v>804</v>
      </c>
      <c r="C479" s="8" t="s">
        <v>547</v>
      </c>
      <c r="D479" s="8" t="s">
        <v>528</v>
      </c>
      <c r="E479" s="6" t="s">
        <v>378</v>
      </c>
      <c r="F479" s="6">
        <v>244</v>
      </c>
      <c r="G479" s="15"/>
      <c r="H479" s="15">
        <v>644.8</v>
      </c>
    </row>
    <row r="480" spans="1:8" ht="33">
      <c r="A480" s="39" t="str">
        <f ca="1">IF(ISERROR(MATCH(E480,Код_КЦСР,0)),"",INDIRECT(ADDRESS(MATCH(E480,Код_КЦСР,0)+1,2,,,"КЦСР")))</f>
        <v>Непрограммные направления деятельности органов местного самоуправления</v>
      </c>
      <c r="B480" s="6">
        <v>804</v>
      </c>
      <c r="C480" s="8" t="s">
        <v>547</v>
      </c>
      <c r="D480" s="8" t="s">
        <v>528</v>
      </c>
      <c r="E480" s="6" t="s">
        <v>7</v>
      </c>
      <c r="F480" s="6"/>
      <c r="G480" s="15">
        <f aca="true" t="shared" si="62" ref="G480:H482">G481</f>
        <v>31645.6</v>
      </c>
      <c r="H480" s="15">
        <f t="shared" si="62"/>
        <v>31645.6</v>
      </c>
    </row>
    <row r="481" spans="1:8" ht="12.75">
      <c r="A481" s="39" t="str">
        <f ca="1">IF(ISERROR(MATCH(E481,Код_КЦСР,0)),"",INDIRECT(ADDRESS(MATCH(E481,Код_КЦСР,0)+1,2,,,"КЦСР")))</f>
        <v>Расходы, не включенные в муниципальные программы города Череповца</v>
      </c>
      <c r="B481" s="6">
        <v>804</v>
      </c>
      <c r="C481" s="8" t="s">
        <v>547</v>
      </c>
      <c r="D481" s="8" t="s">
        <v>528</v>
      </c>
      <c r="E481" s="6" t="s">
        <v>9</v>
      </c>
      <c r="F481" s="6"/>
      <c r="G481" s="15">
        <f t="shared" si="62"/>
        <v>31645.6</v>
      </c>
      <c r="H481" s="15">
        <f t="shared" si="62"/>
        <v>31645.6</v>
      </c>
    </row>
    <row r="482" spans="1:8" ht="33">
      <c r="A482" s="39" t="str">
        <f ca="1">IF(ISERROR(MATCH(E482,Код_КЦСР,0)),"",INDIRECT(ADDRESS(MATCH(E482,Код_КЦСР,0)+1,2,,,"КЦСР")))</f>
        <v>Руководство и управление в сфере установленных функций органов местного самоуправления</v>
      </c>
      <c r="B482" s="6">
        <v>804</v>
      </c>
      <c r="C482" s="8" t="s">
        <v>547</v>
      </c>
      <c r="D482" s="8" t="s">
        <v>528</v>
      </c>
      <c r="E482" s="6" t="s">
        <v>11</v>
      </c>
      <c r="F482" s="6"/>
      <c r="G482" s="15">
        <f t="shared" si="62"/>
        <v>31645.6</v>
      </c>
      <c r="H482" s="15">
        <f t="shared" si="62"/>
        <v>31645.6</v>
      </c>
    </row>
    <row r="483" spans="1:8" ht="12.75">
      <c r="A483" s="39" t="str">
        <f ca="1">IF(ISERROR(MATCH(E483,Код_КЦСР,0)),"",INDIRECT(ADDRESS(MATCH(E483,Код_КЦСР,0)+1,2,,,"КЦСР")))</f>
        <v>Центральный аппарат</v>
      </c>
      <c r="B483" s="6">
        <v>804</v>
      </c>
      <c r="C483" s="8" t="s">
        <v>547</v>
      </c>
      <c r="D483" s="8" t="s">
        <v>528</v>
      </c>
      <c r="E483" s="6" t="s">
        <v>14</v>
      </c>
      <c r="F483" s="6"/>
      <c r="G483" s="15">
        <f>G484+G486+G489</f>
        <v>31645.6</v>
      </c>
      <c r="H483" s="15">
        <f>H484+H486+H489</f>
        <v>31645.6</v>
      </c>
    </row>
    <row r="484" spans="1:8" ht="33">
      <c r="A484" s="39" t="str">
        <f aca="true" t="shared" si="63" ref="A484:A490">IF(ISERROR(MATCH(F484,Код_КВР,0)),"",INDIRECT(ADDRESS(MATCH(F484,Код_КВР,0)+1,2,,,"КВР")))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4" s="6">
        <v>804</v>
      </c>
      <c r="C484" s="8" t="s">
        <v>547</v>
      </c>
      <c r="D484" s="8" t="s">
        <v>528</v>
      </c>
      <c r="E484" s="6" t="s">
        <v>14</v>
      </c>
      <c r="F484" s="6">
        <v>100</v>
      </c>
      <c r="G484" s="15">
        <f>G485</f>
        <v>31623.6</v>
      </c>
      <c r="H484" s="15">
        <f>H485</f>
        <v>31623.6</v>
      </c>
    </row>
    <row r="485" spans="1:8" ht="12.75">
      <c r="A485" s="39" t="str">
        <f ca="1" t="shared" si="63"/>
        <v>Расходы на выплаты персоналу муниципальных органов</v>
      </c>
      <c r="B485" s="6">
        <v>804</v>
      </c>
      <c r="C485" s="8" t="s">
        <v>547</v>
      </c>
      <c r="D485" s="8" t="s">
        <v>528</v>
      </c>
      <c r="E485" s="6" t="s">
        <v>14</v>
      </c>
      <c r="F485" s="6">
        <v>120</v>
      </c>
      <c r="G485" s="15">
        <v>31623.6</v>
      </c>
      <c r="H485" s="15">
        <v>31623.6</v>
      </c>
    </row>
    <row r="486" spans="1:8" ht="12.75">
      <c r="A486" s="39" t="str">
        <f ca="1" t="shared" si="63"/>
        <v>Закупка товаров, работ и услуг для муниципальных нужд</v>
      </c>
      <c r="B486" s="6">
        <v>804</v>
      </c>
      <c r="C486" s="8" t="s">
        <v>547</v>
      </c>
      <c r="D486" s="8" t="s">
        <v>528</v>
      </c>
      <c r="E486" s="6" t="s">
        <v>14</v>
      </c>
      <c r="F486" s="6">
        <v>200</v>
      </c>
      <c r="G486" s="15">
        <f>G487</f>
        <v>20</v>
      </c>
      <c r="H486" s="15">
        <f>H487</f>
        <v>20</v>
      </c>
    </row>
    <row r="487" spans="1:8" ht="33">
      <c r="A487" s="39" t="str">
        <f ca="1" t="shared" si="63"/>
        <v>Иные закупки товаров, работ и услуг для обеспечения муниципальных нужд</v>
      </c>
      <c r="B487" s="6">
        <v>804</v>
      </c>
      <c r="C487" s="8" t="s">
        <v>547</v>
      </c>
      <c r="D487" s="8" t="s">
        <v>528</v>
      </c>
      <c r="E487" s="6" t="s">
        <v>14</v>
      </c>
      <c r="F487" s="6">
        <v>240</v>
      </c>
      <c r="G487" s="15">
        <f>G488</f>
        <v>20</v>
      </c>
      <c r="H487" s="15">
        <f>H488</f>
        <v>20</v>
      </c>
    </row>
    <row r="488" spans="1:8" ht="33">
      <c r="A488" s="39" t="str">
        <f ca="1" t="shared" si="63"/>
        <v xml:space="preserve">Прочая закупка товаров, работ и услуг для обеспечения муниципальных нужд         </v>
      </c>
      <c r="B488" s="6">
        <v>804</v>
      </c>
      <c r="C488" s="8" t="s">
        <v>547</v>
      </c>
      <c r="D488" s="8" t="s">
        <v>528</v>
      </c>
      <c r="E488" s="6" t="s">
        <v>14</v>
      </c>
      <c r="F488" s="6">
        <v>244</v>
      </c>
      <c r="G488" s="15">
        <v>20</v>
      </c>
      <c r="H488" s="15">
        <v>20</v>
      </c>
    </row>
    <row r="489" spans="1:8" ht="12.75">
      <c r="A489" s="39" t="str">
        <f ca="1" t="shared" si="63"/>
        <v>Иные бюджетные ассигнования</v>
      </c>
      <c r="B489" s="6">
        <v>804</v>
      </c>
      <c r="C489" s="8" t="s">
        <v>547</v>
      </c>
      <c r="D489" s="8" t="s">
        <v>528</v>
      </c>
      <c r="E489" s="6" t="s">
        <v>14</v>
      </c>
      <c r="F489" s="6">
        <v>800</v>
      </c>
      <c r="G489" s="15">
        <f>G490</f>
        <v>2</v>
      </c>
      <c r="H489" s="15">
        <f>H490</f>
        <v>2</v>
      </c>
    </row>
    <row r="490" spans="1:8" ht="12.75">
      <c r="A490" s="39" t="str">
        <f ca="1" t="shared" si="63"/>
        <v>Уплата налогов, сборов и иных платежей</v>
      </c>
      <c r="B490" s="6">
        <v>804</v>
      </c>
      <c r="C490" s="8" t="s">
        <v>547</v>
      </c>
      <c r="D490" s="8" t="s">
        <v>528</v>
      </c>
      <c r="E490" s="6" t="s">
        <v>14</v>
      </c>
      <c r="F490" s="6">
        <v>850</v>
      </c>
      <c r="G490" s="15">
        <f>G491</f>
        <v>2</v>
      </c>
      <c r="H490" s="15">
        <f>H491</f>
        <v>2</v>
      </c>
    </row>
    <row r="491" spans="1:8" ht="12.75">
      <c r="A491" s="39" t="str">
        <f ca="1">IF(ISERROR(MATCH(F491,Код_КВР,0)),"",INDIRECT(ADDRESS(MATCH(F491,Код_КВР,0)+1,2,,,"КВР")))</f>
        <v>Уплата прочих налогов, сборов и иных платежей</v>
      </c>
      <c r="B491" s="6">
        <v>804</v>
      </c>
      <c r="C491" s="8" t="s">
        <v>547</v>
      </c>
      <c r="D491" s="8" t="s">
        <v>528</v>
      </c>
      <c r="E491" s="6" t="s">
        <v>14</v>
      </c>
      <c r="F491" s="6">
        <v>852</v>
      </c>
      <c r="G491" s="15">
        <v>2</v>
      </c>
      <c r="H491" s="15">
        <v>2</v>
      </c>
    </row>
    <row r="492" spans="1:8" ht="12.75">
      <c r="A492" s="39" t="str">
        <f ca="1">IF(ISERROR(MATCH(B492,Код_ППП,0)),"",INDIRECT(ADDRESS(MATCH(B492,Код_ППП,0)+1,2,,,"ППП")))</f>
        <v>УПРАВЛЕНИЕ ОБРАЗОВАНИЯ МЭРИИ ГОРОДА</v>
      </c>
      <c r="B492" s="6">
        <v>805</v>
      </c>
      <c r="C492" s="8"/>
      <c r="D492" s="8"/>
      <c r="E492" s="6"/>
      <c r="F492" s="6"/>
      <c r="G492" s="15">
        <f>G493+G673</f>
        <v>3281493.4000000004</v>
      </c>
      <c r="H492" s="15">
        <f>H493+H673</f>
        <v>3437887.7000000007</v>
      </c>
    </row>
    <row r="493" spans="1:8" ht="12.75">
      <c r="A493" s="39" t="str">
        <f ca="1">IF(ISERROR(MATCH(C493,Код_Раздел,0)),"",INDIRECT(ADDRESS(MATCH(C493,Код_Раздел,0)+1,2,,,"Раздел")))</f>
        <v>Образование</v>
      </c>
      <c r="B493" s="6">
        <v>805</v>
      </c>
      <c r="C493" s="8" t="s">
        <v>527</v>
      </c>
      <c r="D493" s="8"/>
      <c r="E493" s="6"/>
      <c r="F493" s="6"/>
      <c r="G493" s="15">
        <f>G494+G520+G571+G578</f>
        <v>3136106.7</v>
      </c>
      <c r="H493" s="15">
        <f>H494+H520+H571+H578</f>
        <v>3293039.5000000005</v>
      </c>
    </row>
    <row r="494" spans="1:8" ht="12.75">
      <c r="A494" s="10" t="s">
        <v>587</v>
      </c>
      <c r="B494" s="6">
        <v>805</v>
      </c>
      <c r="C494" s="8" t="s">
        <v>527</v>
      </c>
      <c r="D494" s="8" t="s">
        <v>544</v>
      </c>
      <c r="E494" s="6"/>
      <c r="F494" s="6"/>
      <c r="G494" s="15">
        <f>G495</f>
        <v>1383305.8</v>
      </c>
      <c r="H494" s="15">
        <f>H495</f>
        <v>1440026.7000000002</v>
      </c>
    </row>
    <row r="495" spans="1:8" ht="12.75">
      <c r="A495" s="39" t="str">
        <f ca="1">IF(ISERROR(MATCH(E495,Код_КЦСР,0)),"",INDIRECT(ADDRESS(MATCH(E495,Код_КЦСР,0)+1,2,,,"КЦСР")))</f>
        <v>Муниципальная программа «Развитие образования» на 2013-2022 годы</v>
      </c>
      <c r="B495" s="6">
        <v>805</v>
      </c>
      <c r="C495" s="8" t="s">
        <v>527</v>
      </c>
      <c r="D495" s="8" t="s">
        <v>544</v>
      </c>
      <c r="E495" s="6" t="s">
        <v>602</v>
      </c>
      <c r="F495" s="6"/>
      <c r="G495" s="15">
        <f>G496+G509</f>
        <v>1383305.8</v>
      </c>
      <c r="H495" s="15">
        <f>H496+H509</f>
        <v>1440026.7000000002</v>
      </c>
    </row>
    <row r="496" spans="1:8" ht="12.75">
      <c r="A496" s="39" t="str">
        <f ca="1">IF(ISERROR(MATCH(E496,Код_КЦСР,0)),"",INDIRECT(ADDRESS(MATCH(E496,Код_КЦСР,0)+1,2,,,"КЦСР")))</f>
        <v>Дошкольное образование</v>
      </c>
      <c r="B496" s="6">
        <v>805</v>
      </c>
      <c r="C496" s="8" t="s">
        <v>527</v>
      </c>
      <c r="D496" s="8" t="s">
        <v>544</v>
      </c>
      <c r="E496" s="6" t="s">
        <v>610</v>
      </c>
      <c r="F496" s="6"/>
      <c r="G496" s="15">
        <f>G497+G503</f>
        <v>1377019.6</v>
      </c>
      <c r="H496" s="15">
        <f>H497+H503</f>
        <v>1433740.5000000002</v>
      </c>
    </row>
    <row r="497" spans="1:8" ht="66">
      <c r="A497" s="39" t="str">
        <f ca="1">IF(ISERROR(MATCH(E497,Код_КЦСР,0)),"",INDIRECT(ADDRESS(MATCH(E497,Код_КЦСР,0)+1,2,,,"КЦСР")))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497" s="6">
        <v>805</v>
      </c>
      <c r="C497" s="8" t="s">
        <v>527</v>
      </c>
      <c r="D497" s="8" t="s">
        <v>544</v>
      </c>
      <c r="E497" s="6" t="s">
        <v>611</v>
      </c>
      <c r="F497" s="6"/>
      <c r="G497" s="15">
        <f>G498</f>
        <v>258462.30000000002</v>
      </c>
      <c r="H497" s="15">
        <f>H498</f>
        <v>263729.60000000003</v>
      </c>
    </row>
    <row r="498" spans="1:8" ht="33">
      <c r="A498" s="39" t="str">
        <f ca="1">IF(ISERROR(MATCH(F498,Код_КВР,0)),"",INDIRECT(ADDRESS(MATCH(F498,Код_КВР,0)+1,2,,,"КВР")))</f>
        <v>Предоставление субсидий бюджетным, автономным учреждениям и иным некоммерческим организациям</v>
      </c>
      <c r="B498" s="6">
        <v>805</v>
      </c>
      <c r="C498" s="8" t="s">
        <v>527</v>
      </c>
      <c r="D498" s="8" t="s">
        <v>544</v>
      </c>
      <c r="E498" s="6" t="s">
        <v>611</v>
      </c>
      <c r="F498" s="6">
        <v>600</v>
      </c>
      <c r="G498" s="15">
        <f>G499+G501</f>
        <v>258462.30000000002</v>
      </c>
      <c r="H498" s="15">
        <f>H499+H501</f>
        <v>263729.60000000003</v>
      </c>
    </row>
    <row r="499" spans="1:8" ht="12.75">
      <c r="A499" s="39" t="str">
        <f ca="1">IF(ISERROR(MATCH(F499,Код_КВР,0)),"",INDIRECT(ADDRESS(MATCH(F499,Код_КВР,0)+1,2,,,"КВР")))</f>
        <v>Субсидии бюджетным учреждениям</v>
      </c>
      <c r="B499" s="6">
        <v>805</v>
      </c>
      <c r="C499" s="8" t="s">
        <v>527</v>
      </c>
      <c r="D499" s="8" t="s">
        <v>544</v>
      </c>
      <c r="E499" s="6" t="s">
        <v>611</v>
      </c>
      <c r="F499" s="6">
        <v>610</v>
      </c>
      <c r="G499" s="15">
        <f>G500</f>
        <v>228731.2</v>
      </c>
      <c r="H499" s="15">
        <f>H500</f>
        <v>233712.2</v>
      </c>
    </row>
    <row r="500" spans="1:8" ht="49.5">
      <c r="A500" s="39" t="str">
        <f ca="1">IF(ISERROR(MATCH(F500,Код_КВР,0)),"",INDIRECT(ADDRESS(MATCH(F500,Код_КВР,0)+1,2,,,"КВР")))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0" s="6">
        <v>805</v>
      </c>
      <c r="C500" s="8" t="s">
        <v>527</v>
      </c>
      <c r="D500" s="8" t="s">
        <v>544</v>
      </c>
      <c r="E500" s="6" t="s">
        <v>611</v>
      </c>
      <c r="F500" s="6">
        <v>611</v>
      </c>
      <c r="G500" s="15">
        <v>228731.2</v>
      </c>
      <c r="H500" s="15">
        <v>233712.2</v>
      </c>
    </row>
    <row r="501" spans="1:8" ht="12.75">
      <c r="A501" s="39" t="str">
        <f ca="1">IF(ISERROR(MATCH(F501,Код_КВР,0)),"",INDIRECT(ADDRESS(MATCH(F501,Код_КВР,0)+1,2,,,"КВР")))</f>
        <v>Субсидии автономным учреждениям</v>
      </c>
      <c r="B501" s="6">
        <v>805</v>
      </c>
      <c r="C501" s="8" t="s">
        <v>527</v>
      </c>
      <c r="D501" s="8" t="s">
        <v>544</v>
      </c>
      <c r="E501" s="6" t="s">
        <v>611</v>
      </c>
      <c r="F501" s="6">
        <v>620</v>
      </c>
      <c r="G501" s="15">
        <f>G502</f>
        <v>29731.1</v>
      </c>
      <c r="H501" s="15">
        <f>H502</f>
        <v>30017.4</v>
      </c>
    </row>
    <row r="502" spans="1:8" ht="49.5">
      <c r="A502" s="39" t="str">
        <f ca="1">IF(ISERROR(MATCH(F502,Код_КВР,0)),"",INDIRECT(ADDRESS(MATCH(F502,Код_КВР,0)+1,2,,,"КВР")))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02" s="6">
        <v>805</v>
      </c>
      <c r="C502" s="8" t="s">
        <v>527</v>
      </c>
      <c r="D502" s="8" t="s">
        <v>544</v>
      </c>
      <c r="E502" s="6" t="s">
        <v>611</v>
      </c>
      <c r="F502" s="6">
        <v>621</v>
      </c>
      <c r="G502" s="15">
        <v>29731.1</v>
      </c>
      <c r="H502" s="15">
        <v>30017.4</v>
      </c>
    </row>
    <row r="503" spans="1:8" ht="49.5">
      <c r="A503" s="39" t="str">
        <f ca="1">IF(ISERROR(MATCH(E503,Код_КЦСР,0)),"",INDIRECT(ADDRESS(MATCH(E503,Код_КЦСР,0)+1,2,,,"КЦСР")))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03" s="6">
        <v>805</v>
      </c>
      <c r="C503" s="8" t="s">
        <v>527</v>
      </c>
      <c r="D503" s="8" t="s">
        <v>544</v>
      </c>
      <c r="E503" s="6" t="s">
        <v>137</v>
      </c>
      <c r="F503" s="6"/>
      <c r="G503" s="15">
        <f>G504</f>
        <v>1118557.3</v>
      </c>
      <c r="H503" s="15">
        <f>H504</f>
        <v>1170010.9000000001</v>
      </c>
    </row>
    <row r="504" spans="1:8" ht="33">
      <c r="A504" s="39" t="str">
        <f ca="1">IF(ISERROR(MATCH(F504,Код_КВР,0)),"",INDIRECT(ADDRESS(MATCH(F504,Код_КВР,0)+1,2,,,"КВР")))</f>
        <v>Предоставление субсидий бюджетным, автономным учреждениям и иным некоммерческим организациям</v>
      </c>
      <c r="B504" s="6">
        <v>805</v>
      </c>
      <c r="C504" s="8" t="s">
        <v>527</v>
      </c>
      <c r="D504" s="8" t="s">
        <v>544</v>
      </c>
      <c r="E504" s="6" t="s">
        <v>137</v>
      </c>
      <c r="F504" s="6">
        <v>600</v>
      </c>
      <c r="G504" s="15">
        <f>G505+G507</f>
        <v>1118557.3</v>
      </c>
      <c r="H504" s="15">
        <f>H505+H507</f>
        <v>1170010.9000000001</v>
      </c>
    </row>
    <row r="505" spans="1:8" ht="12.75">
      <c r="A505" s="39" t="str">
        <f ca="1">IF(ISERROR(MATCH(F505,Код_КВР,0)),"",INDIRECT(ADDRESS(MATCH(F505,Код_КВР,0)+1,2,,,"КВР")))</f>
        <v>Субсидии бюджетным учреждениям</v>
      </c>
      <c r="B505" s="6">
        <v>805</v>
      </c>
      <c r="C505" s="8" t="s">
        <v>527</v>
      </c>
      <c r="D505" s="8" t="s">
        <v>544</v>
      </c>
      <c r="E505" s="6" t="s">
        <v>137</v>
      </c>
      <c r="F505" s="6">
        <v>610</v>
      </c>
      <c r="G505" s="15">
        <f>G506</f>
        <v>1037378.8</v>
      </c>
      <c r="H505" s="15">
        <f>H506</f>
        <v>1067607.8</v>
      </c>
    </row>
    <row r="506" spans="1:8" ht="49.5">
      <c r="A506" s="39" t="str">
        <f ca="1">IF(ISERROR(MATCH(F506,Код_КВР,0)),"",INDIRECT(ADDRESS(MATCH(F506,Код_КВР,0)+1,2,,,"КВР")))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06" s="6">
        <v>805</v>
      </c>
      <c r="C506" s="8" t="s">
        <v>527</v>
      </c>
      <c r="D506" s="8" t="s">
        <v>544</v>
      </c>
      <c r="E506" s="6" t="s">
        <v>137</v>
      </c>
      <c r="F506" s="6">
        <v>611</v>
      </c>
      <c r="G506" s="15">
        <v>1037378.8</v>
      </c>
      <c r="H506" s="15">
        <v>1067607.8</v>
      </c>
    </row>
    <row r="507" spans="1:8" ht="12.75">
      <c r="A507" s="39" t="str">
        <f ca="1">IF(ISERROR(MATCH(F507,Код_КВР,0)),"",INDIRECT(ADDRESS(MATCH(F507,Код_КВР,0)+1,2,,,"КВР")))</f>
        <v>Субсидии автономным учреждениям</v>
      </c>
      <c r="B507" s="6">
        <v>805</v>
      </c>
      <c r="C507" s="8" t="s">
        <v>527</v>
      </c>
      <c r="D507" s="8" t="s">
        <v>544</v>
      </c>
      <c r="E507" s="6" t="s">
        <v>137</v>
      </c>
      <c r="F507" s="6">
        <v>620</v>
      </c>
      <c r="G507" s="15">
        <f>G508</f>
        <v>81178.5</v>
      </c>
      <c r="H507" s="15">
        <f>H508</f>
        <v>102403.1</v>
      </c>
    </row>
    <row r="508" spans="1:8" ht="49.5">
      <c r="A508" s="39" t="str">
        <f ca="1">IF(ISERROR(MATCH(F508,Код_КВР,0)),"",INDIRECT(ADDRESS(MATCH(F508,Код_КВР,0)+1,2,,,"КВР")))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08" s="6">
        <v>805</v>
      </c>
      <c r="C508" s="8" t="s">
        <v>527</v>
      </c>
      <c r="D508" s="8" t="s">
        <v>544</v>
      </c>
      <c r="E508" s="6" t="s">
        <v>137</v>
      </c>
      <c r="F508" s="6">
        <v>621</v>
      </c>
      <c r="G508" s="15">
        <v>81178.5</v>
      </c>
      <c r="H508" s="15">
        <v>102403.1</v>
      </c>
    </row>
    <row r="509" spans="1:8" ht="12.75">
      <c r="A509" s="39" t="str">
        <f ca="1">IF(ISERROR(MATCH(E509,Код_КЦСР,0)),"",INDIRECT(ADDRESS(MATCH(E509,Код_КЦСР,0)+1,2,,,"КЦСР")))</f>
        <v>Кадровое обеспечение муниципальной системы образования</v>
      </c>
      <c r="B509" s="6">
        <v>805</v>
      </c>
      <c r="C509" s="8" t="s">
        <v>527</v>
      </c>
      <c r="D509" s="8" t="s">
        <v>544</v>
      </c>
      <c r="E509" s="6" t="s">
        <v>623</v>
      </c>
      <c r="F509" s="6"/>
      <c r="G509" s="15">
        <f>G510+G515</f>
        <v>6286.2</v>
      </c>
      <c r="H509" s="15">
        <f>H510+H515</f>
        <v>6286.2</v>
      </c>
    </row>
    <row r="510" spans="1:8" ht="33">
      <c r="A510" s="39" t="str">
        <f ca="1">IF(ISERROR(MATCH(E510,Код_КЦСР,0)),"",INDIRECT(ADDRESS(MATCH(E510,Код_КЦСР,0)+1,2,,,"КЦСР")))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10" s="6">
        <v>805</v>
      </c>
      <c r="C510" s="8" t="s">
        <v>527</v>
      </c>
      <c r="D510" s="8" t="s">
        <v>544</v>
      </c>
      <c r="E510" s="6" t="s">
        <v>625</v>
      </c>
      <c r="F510" s="6"/>
      <c r="G510" s="15">
        <f aca="true" t="shared" si="64" ref="G510:H513">G511</f>
        <v>130.2</v>
      </c>
      <c r="H510" s="15">
        <f t="shared" si="64"/>
        <v>130.2</v>
      </c>
    </row>
    <row r="511" spans="1:8" ht="33">
      <c r="A511" s="39" t="str">
        <f ca="1">IF(ISERROR(MATCH(E511,Код_КЦСР,0)),"",INDIRECT(ADDRESS(MATCH(E511,Код_КЦСР,0)+1,2,,,"КЦСР")))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11" s="6">
        <v>805</v>
      </c>
      <c r="C511" s="8" t="s">
        <v>527</v>
      </c>
      <c r="D511" s="8" t="s">
        <v>544</v>
      </c>
      <c r="E511" s="6" t="s">
        <v>1</v>
      </c>
      <c r="F511" s="6"/>
      <c r="G511" s="15">
        <f>G512</f>
        <v>130.2</v>
      </c>
      <c r="H511" s="15">
        <f t="shared" si="64"/>
        <v>130.2</v>
      </c>
    </row>
    <row r="512" spans="1:8" ht="12.75">
      <c r="A512" s="39" t="str">
        <f ca="1">IF(ISERROR(MATCH(F512,Код_КВР,0)),"",INDIRECT(ADDRESS(MATCH(F512,Код_КВР,0)+1,2,,,"КВР")))</f>
        <v>Социальное обеспечение и иные выплаты населению</v>
      </c>
      <c r="B512" s="6">
        <v>805</v>
      </c>
      <c r="C512" s="8" t="s">
        <v>527</v>
      </c>
      <c r="D512" s="8" t="s">
        <v>544</v>
      </c>
      <c r="E512" s="6" t="s">
        <v>1</v>
      </c>
      <c r="F512" s="6">
        <v>300</v>
      </c>
      <c r="G512" s="15">
        <f t="shared" si="64"/>
        <v>130.2</v>
      </c>
      <c r="H512" s="15">
        <f t="shared" si="64"/>
        <v>130.2</v>
      </c>
    </row>
    <row r="513" spans="1:8" ht="12.75">
      <c r="A513" s="39" t="str">
        <f ca="1">IF(ISERROR(MATCH(F513,Код_КВР,0)),"",INDIRECT(ADDRESS(MATCH(F513,Код_КВР,0)+1,2,,,"КВР")))</f>
        <v>Публичные нормативные социальные выплаты гражданам</v>
      </c>
      <c r="B513" s="6">
        <v>805</v>
      </c>
      <c r="C513" s="8" t="s">
        <v>527</v>
      </c>
      <c r="D513" s="8" t="s">
        <v>544</v>
      </c>
      <c r="E513" s="6" t="s">
        <v>1</v>
      </c>
      <c r="F513" s="6">
        <v>310</v>
      </c>
      <c r="G513" s="15">
        <f t="shared" si="64"/>
        <v>130.2</v>
      </c>
      <c r="H513" s="15">
        <f t="shared" si="64"/>
        <v>130.2</v>
      </c>
    </row>
    <row r="514" spans="1:8" ht="33">
      <c r="A514" s="39" t="str">
        <f ca="1">IF(ISERROR(MATCH(F514,Код_КВР,0)),"",INDIRECT(ADDRESS(MATCH(F514,Код_КВР,0)+1,2,,,"КВР")))</f>
        <v>Пособия, компенсации, меры социальной поддержки по публичным нормативным обязательствам</v>
      </c>
      <c r="B514" s="6">
        <v>805</v>
      </c>
      <c r="C514" s="8" t="s">
        <v>527</v>
      </c>
      <c r="D514" s="8" t="s">
        <v>544</v>
      </c>
      <c r="E514" s="6" t="s">
        <v>1</v>
      </c>
      <c r="F514" s="6">
        <v>313</v>
      </c>
      <c r="G514" s="15">
        <v>130.2</v>
      </c>
      <c r="H514" s="15">
        <v>130.2</v>
      </c>
    </row>
    <row r="515" spans="1:8" ht="33">
      <c r="A515" s="39" t="str">
        <f ca="1">IF(ISERROR(MATCH(E515,Код_КЦСР,0)),"",INDIRECT(ADDRESS(MATCH(E515,Код_КЦСР,0)+1,2,,,"КЦСР")))</f>
        <v xml:space="preserve">Осуществление денежных выплат работникам муниципальных образовательных учреждений     </v>
      </c>
      <c r="B515" s="6">
        <v>805</v>
      </c>
      <c r="C515" s="8" t="s">
        <v>527</v>
      </c>
      <c r="D515" s="8" t="s">
        <v>544</v>
      </c>
      <c r="E515" s="6" t="s">
        <v>3</v>
      </c>
      <c r="F515" s="6"/>
      <c r="G515" s="15">
        <f aca="true" t="shared" si="65" ref="G515:H518">G516</f>
        <v>6156</v>
      </c>
      <c r="H515" s="15">
        <f t="shared" si="65"/>
        <v>6156</v>
      </c>
    </row>
    <row r="516" spans="1:8" ht="66">
      <c r="A516" s="39" t="str">
        <f ca="1">IF(ISERROR(MATCH(E516,Код_КЦСР,0)),"",INDIRECT(ADDRESS(MATCH(E516,Код_КЦСР,0)+1,2,,,"КЦСР")))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ЧГД от 29.05.2012 № 97</v>
      </c>
      <c r="B516" s="6">
        <v>805</v>
      </c>
      <c r="C516" s="8" t="s">
        <v>527</v>
      </c>
      <c r="D516" s="8" t="s">
        <v>544</v>
      </c>
      <c r="E516" s="6" t="s">
        <v>5</v>
      </c>
      <c r="F516" s="6"/>
      <c r="G516" s="15">
        <f>G517</f>
        <v>6156</v>
      </c>
      <c r="H516" s="15">
        <f t="shared" si="65"/>
        <v>6156</v>
      </c>
    </row>
    <row r="517" spans="1:8" ht="12.75">
      <c r="A517" s="39" t="str">
        <f ca="1">IF(ISERROR(MATCH(F517,Код_КВР,0)),"",INDIRECT(ADDRESS(MATCH(F517,Код_КВР,0)+1,2,,,"КВР")))</f>
        <v>Социальное обеспечение и иные выплаты населению</v>
      </c>
      <c r="B517" s="6">
        <v>805</v>
      </c>
      <c r="C517" s="8" t="s">
        <v>527</v>
      </c>
      <c r="D517" s="8" t="s">
        <v>544</v>
      </c>
      <c r="E517" s="6" t="s">
        <v>5</v>
      </c>
      <c r="F517" s="6">
        <v>300</v>
      </c>
      <c r="G517" s="15">
        <f t="shared" si="65"/>
        <v>6156</v>
      </c>
      <c r="H517" s="15">
        <f t="shared" si="65"/>
        <v>6156</v>
      </c>
    </row>
    <row r="518" spans="1:8" ht="12.75">
      <c r="A518" s="39" t="str">
        <f ca="1">IF(ISERROR(MATCH(F518,Код_КВР,0)),"",INDIRECT(ADDRESS(MATCH(F518,Код_КВР,0)+1,2,,,"КВР")))</f>
        <v>Публичные нормативные социальные выплаты гражданам</v>
      </c>
      <c r="B518" s="6">
        <v>805</v>
      </c>
      <c r="C518" s="8" t="s">
        <v>527</v>
      </c>
      <c r="D518" s="8" t="s">
        <v>544</v>
      </c>
      <c r="E518" s="6" t="s">
        <v>5</v>
      </c>
      <c r="F518" s="6">
        <v>310</v>
      </c>
      <c r="G518" s="15">
        <f t="shared" si="65"/>
        <v>6156</v>
      </c>
      <c r="H518" s="15">
        <f t="shared" si="65"/>
        <v>6156</v>
      </c>
    </row>
    <row r="519" spans="1:8" ht="33">
      <c r="A519" s="39" t="str">
        <f ca="1">IF(ISERROR(MATCH(F519,Код_КВР,0)),"",INDIRECT(ADDRESS(MATCH(F519,Код_КВР,0)+1,2,,,"КВР")))</f>
        <v>Пособия, компенсации, меры социальной поддержки по публичным нормативным обязательствам</v>
      </c>
      <c r="B519" s="6">
        <v>805</v>
      </c>
      <c r="C519" s="8" t="s">
        <v>527</v>
      </c>
      <c r="D519" s="8" t="s">
        <v>544</v>
      </c>
      <c r="E519" s="6" t="s">
        <v>5</v>
      </c>
      <c r="F519" s="6">
        <v>313</v>
      </c>
      <c r="G519" s="15">
        <v>6156</v>
      </c>
      <c r="H519" s="15">
        <v>6156</v>
      </c>
    </row>
    <row r="520" spans="1:8" ht="12.75">
      <c r="A520" s="10" t="s">
        <v>579</v>
      </c>
      <c r="B520" s="6">
        <v>805</v>
      </c>
      <c r="C520" s="8" t="s">
        <v>527</v>
      </c>
      <c r="D520" s="8" t="s">
        <v>545</v>
      </c>
      <c r="E520" s="6"/>
      <c r="F520" s="6"/>
      <c r="G520" s="15">
        <f>G521</f>
        <v>1647796.3</v>
      </c>
      <c r="H520" s="15">
        <f>H521</f>
        <v>1748480.1</v>
      </c>
    </row>
    <row r="521" spans="1:8" ht="12.75">
      <c r="A521" s="39" t="str">
        <f ca="1">IF(ISERROR(MATCH(E521,Код_КЦСР,0)),"",INDIRECT(ADDRESS(MATCH(E521,Код_КЦСР,0)+1,2,,,"КЦСР")))</f>
        <v>Муниципальная программа «Развитие образования» на 2013-2022 годы</v>
      </c>
      <c r="B521" s="6">
        <v>805</v>
      </c>
      <c r="C521" s="8" t="s">
        <v>527</v>
      </c>
      <c r="D521" s="8" t="s">
        <v>545</v>
      </c>
      <c r="E521" s="6" t="s">
        <v>602</v>
      </c>
      <c r="F521" s="6"/>
      <c r="G521" s="15">
        <f>G522+G547+G552+G563</f>
        <v>1647796.3</v>
      </c>
      <c r="H521" s="15">
        <f>H522+H547+H552+H563</f>
        <v>1748480.1</v>
      </c>
    </row>
    <row r="522" spans="1:8" ht="12.75">
      <c r="A522" s="39" t="str">
        <f ca="1">IF(ISERROR(MATCH(E522,Код_КЦСР,0)),"",INDIRECT(ADDRESS(MATCH(E522,Код_КЦСР,0)+1,2,,,"КЦСР")))</f>
        <v>Общее образование</v>
      </c>
      <c r="B522" s="6">
        <v>805</v>
      </c>
      <c r="C522" s="8" t="s">
        <v>527</v>
      </c>
      <c r="D522" s="8" t="s">
        <v>545</v>
      </c>
      <c r="E522" s="6" t="s">
        <v>612</v>
      </c>
      <c r="F522" s="6"/>
      <c r="G522" s="15">
        <f>G523+G529+G533+G537+G543</f>
        <v>1433756.7</v>
      </c>
      <c r="H522" s="15">
        <f>H523+H529+H533+H537+H543</f>
        <v>1534278.5</v>
      </c>
    </row>
    <row r="523" spans="1:8" ht="49.5">
      <c r="A523" s="39" t="str">
        <f ca="1">IF(ISERROR(MATCH(E523,Код_КЦСР,0)),"",INDIRECT(ADDRESS(MATCH(E523,Код_КЦСР,0)+1,2,,,"КЦСР")))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523" s="6">
        <v>805</v>
      </c>
      <c r="C523" s="8" t="s">
        <v>527</v>
      </c>
      <c r="D523" s="8" t="s">
        <v>545</v>
      </c>
      <c r="E523" s="6" t="s">
        <v>613</v>
      </c>
      <c r="F523" s="6"/>
      <c r="G523" s="15">
        <f>G524</f>
        <v>163816.80000000002</v>
      </c>
      <c r="H523" s="15">
        <f>H524</f>
        <v>167311.4</v>
      </c>
    </row>
    <row r="524" spans="1:8" ht="33">
      <c r="A524" s="39" t="str">
        <f ca="1">IF(ISERROR(MATCH(F524,Код_КВР,0)),"",INDIRECT(ADDRESS(MATCH(F524,Код_КВР,0)+1,2,,,"КВР")))</f>
        <v>Предоставление субсидий бюджетным, автономным учреждениям и иным некоммерческим организациям</v>
      </c>
      <c r="B524" s="6">
        <v>805</v>
      </c>
      <c r="C524" s="8" t="s">
        <v>527</v>
      </c>
      <c r="D524" s="8" t="s">
        <v>545</v>
      </c>
      <c r="E524" s="6" t="s">
        <v>613</v>
      </c>
      <c r="F524" s="6">
        <v>600</v>
      </c>
      <c r="G524" s="15">
        <f>G525+G527</f>
        <v>163816.80000000002</v>
      </c>
      <c r="H524" s="15">
        <f>H525+H527</f>
        <v>167311.4</v>
      </c>
    </row>
    <row r="525" spans="1:8" ht="12.75">
      <c r="A525" s="39" t="str">
        <f ca="1">IF(ISERROR(MATCH(F525,Код_КВР,0)),"",INDIRECT(ADDRESS(MATCH(F525,Код_КВР,0)+1,2,,,"КВР")))</f>
        <v>Субсидии бюджетным учреждениям</v>
      </c>
      <c r="B525" s="6">
        <v>805</v>
      </c>
      <c r="C525" s="8" t="s">
        <v>527</v>
      </c>
      <c r="D525" s="8" t="s">
        <v>545</v>
      </c>
      <c r="E525" s="6" t="s">
        <v>613</v>
      </c>
      <c r="F525" s="6">
        <v>610</v>
      </c>
      <c r="G525" s="15">
        <f>G526</f>
        <v>160451.6</v>
      </c>
      <c r="H525" s="15">
        <f>H526</f>
        <v>163871.6</v>
      </c>
    </row>
    <row r="526" spans="1:8" ht="49.5">
      <c r="A526" s="39" t="str">
        <f ca="1">IF(ISERROR(MATCH(F526,Код_КВР,0)),"",INDIRECT(ADDRESS(MATCH(F526,Код_КВР,0)+1,2,,,"КВР")))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26" s="6">
        <v>805</v>
      </c>
      <c r="C526" s="8" t="s">
        <v>527</v>
      </c>
      <c r="D526" s="8" t="s">
        <v>545</v>
      </c>
      <c r="E526" s="6" t="s">
        <v>613</v>
      </c>
      <c r="F526" s="6">
        <v>611</v>
      </c>
      <c r="G526" s="15">
        <v>160451.6</v>
      </c>
      <c r="H526" s="15">
        <v>163871.6</v>
      </c>
    </row>
    <row r="527" spans="1:8" ht="12.75">
      <c r="A527" s="39" t="str">
        <f ca="1">IF(ISERROR(MATCH(F527,Код_КВР,0)),"",INDIRECT(ADDRESS(MATCH(F527,Код_КВР,0)+1,2,,,"КВР")))</f>
        <v>Субсидии автономным учреждениям</v>
      </c>
      <c r="B527" s="6">
        <v>805</v>
      </c>
      <c r="C527" s="8" t="s">
        <v>527</v>
      </c>
      <c r="D527" s="8" t="s">
        <v>545</v>
      </c>
      <c r="E527" s="6" t="s">
        <v>613</v>
      </c>
      <c r="F527" s="6">
        <v>620</v>
      </c>
      <c r="G527" s="15">
        <f>G528</f>
        <v>3365.2</v>
      </c>
      <c r="H527" s="15">
        <f>H528</f>
        <v>3439.8</v>
      </c>
    </row>
    <row r="528" spans="1:8" ht="49.5">
      <c r="A528" s="39" t="str">
        <f ca="1">IF(ISERROR(MATCH(F528,Код_КВР,0)),"",INDIRECT(ADDRESS(MATCH(F528,Код_КВР,0)+1,2,,,"КВР")))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28" s="6">
        <v>805</v>
      </c>
      <c r="C528" s="8" t="s">
        <v>527</v>
      </c>
      <c r="D528" s="8" t="s">
        <v>545</v>
      </c>
      <c r="E528" s="6" t="s">
        <v>613</v>
      </c>
      <c r="F528" s="6">
        <v>621</v>
      </c>
      <c r="G528" s="15">
        <v>3365.2</v>
      </c>
      <c r="H528" s="15">
        <v>3439.8</v>
      </c>
    </row>
    <row r="529" spans="1:8" ht="82.5">
      <c r="A529" s="39" t="str">
        <f ca="1">IF(ISERROR(MATCH(E529,Код_КЦСР,0)),"",INDIRECT(ADDRESS(MATCH(E529,Код_КЦСР,0)+1,2,,,"КЦСР")))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529" s="6">
        <v>805</v>
      </c>
      <c r="C529" s="8" t="s">
        <v>527</v>
      </c>
      <c r="D529" s="8" t="s">
        <v>545</v>
      </c>
      <c r="E529" s="6" t="s">
        <v>614</v>
      </c>
      <c r="F529" s="6"/>
      <c r="G529" s="15">
        <f>G530</f>
        <v>9003.4</v>
      </c>
      <c r="H529" s="15">
        <f aca="true" t="shared" si="66" ref="G529:H531">H530</f>
        <v>9604.6</v>
      </c>
    </row>
    <row r="530" spans="1:8" ht="33">
      <c r="A530" s="39" t="str">
        <f ca="1">IF(ISERROR(MATCH(F530,Код_КВР,0)),"",INDIRECT(ADDRESS(MATCH(F530,Код_КВР,0)+1,2,,,"КВР")))</f>
        <v>Предоставление субсидий бюджетным, автономным учреждениям и иным некоммерческим организациям</v>
      </c>
      <c r="B530" s="6">
        <v>805</v>
      </c>
      <c r="C530" s="8" t="s">
        <v>527</v>
      </c>
      <c r="D530" s="8" t="s">
        <v>545</v>
      </c>
      <c r="E530" s="6" t="s">
        <v>614</v>
      </c>
      <c r="F530" s="6">
        <v>600</v>
      </c>
      <c r="G530" s="15">
        <f t="shared" si="66"/>
        <v>9003.4</v>
      </c>
      <c r="H530" s="15">
        <f t="shared" si="66"/>
        <v>9604.6</v>
      </c>
    </row>
    <row r="531" spans="1:8" ht="12.75">
      <c r="A531" s="39" t="str">
        <f ca="1">IF(ISERROR(MATCH(F531,Код_КВР,0)),"",INDIRECT(ADDRESS(MATCH(F531,Код_КВР,0)+1,2,,,"КВР")))</f>
        <v>Субсидии бюджетным учреждениям</v>
      </c>
      <c r="B531" s="6">
        <v>805</v>
      </c>
      <c r="C531" s="8" t="s">
        <v>527</v>
      </c>
      <c r="D531" s="8" t="s">
        <v>545</v>
      </c>
      <c r="E531" s="6" t="s">
        <v>614</v>
      </c>
      <c r="F531" s="6">
        <v>610</v>
      </c>
      <c r="G531" s="15">
        <f t="shared" si="66"/>
        <v>9003.4</v>
      </c>
      <c r="H531" s="15">
        <f t="shared" si="66"/>
        <v>9604.6</v>
      </c>
    </row>
    <row r="532" spans="1:8" ht="49.5">
      <c r="A532" s="39" t="str">
        <f ca="1">IF(ISERROR(MATCH(F532,Код_КВР,0)),"",INDIRECT(ADDRESS(MATCH(F532,Код_КВР,0)+1,2,,,"КВР")))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32" s="6">
        <v>805</v>
      </c>
      <c r="C532" s="8" t="s">
        <v>527</v>
      </c>
      <c r="D532" s="8" t="s">
        <v>545</v>
      </c>
      <c r="E532" s="6" t="s">
        <v>614</v>
      </c>
      <c r="F532" s="6">
        <v>611</v>
      </c>
      <c r="G532" s="15">
        <v>9003.4</v>
      </c>
      <c r="H532" s="15">
        <v>9604.6</v>
      </c>
    </row>
    <row r="533" spans="1:8" ht="33">
      <c r="A533" s="39" t="str">
        <f ca="1">IF(ISERROR(MATCH(E533,Код_КЦСР,0)),"",INDIRECT(ADDRESS(MATCH(E533,Код_КЦСР,0)+1,2,,,"КЦСР")))</f>
        <v>Формирование комплексной системы выявления, развития и поддержки одаренных детей и молодых талантов</v>
      </c>
      <c r="B533" s="6">
        <v>805</v>
      </c>
      <c r="C533" s="8" t="s">
        <v>527</v>
      </c>
      <c r="D533" s="8" t="s">
        <v>545</v>
      </c>
      <c r="E533" s="6" t="s">
        <v>615</v>
      </c>
      <c r="F533" s="6"/>
      <c r="G533" s="15">
        <f>G534</f>
        <v>458</v>
      </c>
      <c r="H533" s="15">
        <f>H534</f>
        <v>458</v>
      </c>
    </row>
    <row r="534" spans="1:8" ht="12.75">
      <c r="A534" s="39" t="str">
        <f ca="1">IF(ISERROR(MATCH(F534,Код_КВР,0)),"",INDIRECT(ADDRESS(MATCH(F534,Код_КВР,0)+1,2,,,"КВР")))</f>
        <v>Социальное обеспечение и иные выплаты населению</v>
      </c>
      <c r="B534" s="6">
        <v>805</v>
      </c>
      <c r="C534" s="8" t="s">
        <v>527</v>
      </c>
      <c r="D534" s="8" t="s">
        <v>545</v>
      </c>
      <c r="E534" s="6" t="s">
        <v>615</v>
      </c>
      <c r="F534" s="6">
        <v>300</v>
      </c>
      <c r="G534" s="15">
        <f>SUM(G535:G536)</f>
        <v>458</v>
      </c>
      <c r="H534" s="15">
        <f>SUM(H535:H536)</f>
        <v>458</v>
      </c>
    </row>
    <row r="535" spans="1:8" ht="12.75">
      <c r="A535" s="39" t="str">
        <f ca="1">IF(ISERROR(MATCH(F535,Код_КВР,0)),"",INDIRECT(ADDRESS(MATCH(F535,Код_КВР,0)+1,2,,,"КВР")))</f>
        <v>Стипендии</v>
      </c>
      <c r="B535" s="6">
        <v>805</v>
      </c>
      <c r="C535" s="8" t="s">
        <v>527</v>
      </c>
      <c r="D535" s="8" t="s">
        <v>545</v>
      </c>
      <c r="E535" s="6" t="s">
        <v>615</v>
      </c>
      <c r="F535" s="6">
        <v>340</v>
      </c>
      <c r="G535" s="15">
        <v>200</v>
      </c>
      <c r="H535" s="15">
        <v>200</v>
      </c>
    </row>
    <row r="536" spans="1:8" ht="12.75">
      <c r="A536" s="39" t="str">
        <f ca="1">IF(ISERROR(MATCH(F536,Код_КВР,0)),"",INDIRECT(ADDRESS(MATCH(F536,Код_КВР,0)+1,2,,,"КВР")))</f>
        <v>Премии и гранты</v>
      </c>
      <c r="B536" s="6">
        <v>805</v>
      </c>
      <c r="C536" s="8" t="s">
        <v>527</v>
      </c>
      <c r="D536" s="8" t="s">
        <v>545</v>
      </c>
      <c r="E536" s="6" t="s">
        <v>615</v>
      </c>
      <c r="F536" s="6">
        <v>350</v>
      </c>
      <c r="G536" s="15">
        <v>258</v>
      </c>
      <c r="H536" s="15">
        <v>258</v>
      </c>
    </row>
    <row r="537" spans="1:8" ht="66">
      <c r="A537" s="39" t="str">
        <f ca="1">IF(ISERROR(MATCH(E537,Код_КЦСР,0)),"",INDIRECT(ADDRESS(MATCH(E537,Код_КЦСР,0)+1,2,,,"КЦСР")))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537" s="6">
        <v>805</v>
      </c>
      <c r="C537" s="8" t="s">
        <v>527</v>
      </c>
      <c r="D537" s="8" t="s">
        <v>545</v>
      </c>
      <c r="E537" s="6" t="s">
        <v>148</v>
      </c>
      <c r="F537" s="6"/>
      <c r="G537" s="15">
        <f>G538</f>
        <v>1243979.5</v>
      </c>
      <c r="H537" s="15">
        <f>H538</f>
        <v>1340405.5</v>
      </c>
    </row>
    <row r="538" spans="1:8" ht="33">
      <c r="A538" s="39" t="str">
        <f ca="1">IF(ISERROR(MATCH(F538,Код_КВР,0)),"",INDIRECT(ADDRESS(MATCH(F538,Код_КВР,0)+1,2,,,"КВР")))</f>
        <v>Предоставление субсидий бюджетным, автономным учреждениям и иным некоммерческим организациям</v>
      </c>
      <c r="B538" s="6">
        <v>805</v>
      </c>
      <c r="C538" s="8" t="s">
        <v>527</v>
      </c>
      <c r="D538" s="8" t="s">
        <v>545</v>
      </c>
      <c r="E538" s="6" t="s">
        <v>148</v>
      </c>
      <c r="F538" s="6">
        <v>600</v>
      </c>
      <c r="G538" s="15">
        <f>G539+G541</f>
        <v>1243979.5</v>
      </c>
      <c r="H538" s="15">
        <f>H539+H541</f>
        <v>1340405.5</v>
      </c>
    </row>
    <row r="539" spans="1:8" ht="12.75">
      <c r="A539" s="39" t="str">
        <f ca="1">IF(ISERROR(MATCH(F539,Код_КВР,0)),"",INDIRECT(ADDRESS(MATCH(F539,Код_КВР,0)+1,2,,,"КВР")))</f>
        <v>Субсидии бюджетным учреждениям</v>
      </c>
      <c r="B539" s="6">
        <v>805</v>
      </c>
      <c r="C539" s="8" t="s">
        <v>527</v>
      </c>
      <c r="D539" s="8" t="s">
        <v>545</v>
      </c>
      <c r="E539" s="6" t="s">
        <v>148</v>
      </c>
      <c r="F539" s="6">
        <v>610</v>
      </c>
      <c r="G539" s="15">
        <f>G540</f>
        <v>1220299.2</v>
      </c>
      <c r="H539" s="15">
        <f>H540</f>
        <v>1314889.6</v>
      </c>
    </row>
    <row r="540" spans="1:8" ht="49.5">
      <c r="A540" s="39" t="str">
        <f ca="1">IF(ISERROR(MATCH(F540,Код_КВР,0)),"",INDIRECT(ADDRESS(MATCH(F540,Код_КВР,0)+1,2,,,"КВР")))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0" s="6">
        <v>805</v>
      </c>
      <c r="C540" s="8" t="s">
        <v>527</v>
      </c>
      <c r="D540" s="8" t="s">
        <v>545</v>
      </c>
      <c r="E540" s="6" t="s">
        <v>148</v>
      </c>
      <c r="F540" s="6">
        <v>611</v>
      </c>
      <c r="G540" s="15">
        <f>1136410.3+83888.9</f>
        <v>1220299.2</v>
      </c>
      <c r="H540" s="15">
        <f>1224498.1+90391.5</f>
        <v>1314889.6</v>
      </c>
    </row>
    <row r="541" spans="1:8" ht="12.75">
      <c r="A541" s="39" t="str">
        <f ca="1">IF(ISERROR(MATCH(F541,Код_КВР,0)),"",INDIRECT(ADDRESS(MATCH(F541,Код_КВР,0)+1,2,,,"КВР")))</f>
        <v>Субсидии автономным учреждениям</v>
      </c>
      <c r="B541" s="6">
        <v>805</v>
      </c>
      <c r="C541" s="8" t="s">
        <v>527</v>
      </c>
      <c r="D541" s="8" t="s">
        <v>545</v>
      </c>
      <c r="E541" s="6" t="s">
        <v>148</v>
      </c>
      <c r="F541" s="6">
        <v>620</v>
      </c>
      <c r="G541" s="15">
        <f>G542</f>
        <v>23680.3</v>
      </c>
      <c r="H541" s="15">
        <f>H542</f>
        <v>25515.9</v>
      </c>
    </row>
    <row r="542" spans="1:8" ht="49.5">
      <c r="A542" s="39" t="str">
        <f ca="1">IF(ISERROR(MATCH(F542,Код_КВР,0)),"",INDIRECT(ADDRESS(MATCH(F542,Код_КВР,0)+1,2,,,"КВР")))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42" s="6">
        <v>805</v>
      </c>
      <c r="C542" s="8" t="s">
        <v>527</v>
      </c>
      <c r="D542" s="8" t="s">
        <v>545</v>
      </c>
      <c r="E542" s="6" t="s">
        <v>148</v>
      </c>
      <c r="F542" s="6">
        <v>621</v>
      </c>
      <c r="G542" s="15">
        <v>23680.3</v>
      </c>
      <c r="H542" s="15">
        <v>25515.9</v>
      </c>
    </row>
    <row r="543" spans="1:8" ht="99">
      <c r="A543" s="39" t="str">
        <f ca="1">IF(ISERROR(MATCH(E543,Код_КЦСР,0)),"",INDIRECT(ADDRESS(MATCH(E543,Код_КЦСР,0)+1,2,,,"КЦСР")))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543" s="6">
        <v>805</v>
      </c>
      <c r="C543" s="8" t="s">
        <v>527</v>
      </c>
      <c r="D543" s="8" t="s">
        <v>545</v>
      </c>
      <c r="E543" s="6" t="s">
        <v>147</v>
      </c>
      <c r="F543" s="6"/>
      <c r="G543" s="15">
        <f>G544</f>
        <v>16499</v>
      </c>
      <c r="H543" s="15">
        <f aca="true" t="shared" si="67" ref="G543:H545">H544</f>
        <v>16499</v>
      </c>
    </row>
    <row r="544" spans="1:8" ht="33">
      <c r="A544" s="39" t="str">
        <f ca="1">IF(ISERROR(MATCH(F544,Код_КВР,0)),"",INDIRECT(ADDRESS(MATCH(F544,Код_КВР,0)+1,2,,,"КВР")))</f>
        <v>Предоставление субсидий бюджетным, автономным учреждениям и иным некоммерческим организациям</v>
      </c>
      <c r="B544" s="6">
        <v>805</v>
      </c>
      <c r="C544" s="8" t="s">
        <v>527</v>
      </c>
      <c r="D544" s="8" t="s">
        <v>545</v>
      </c>
      <c r="E544" s="6" t="s">
        <v>147</v>
      </c>
      <c r="F544" s="6">
        <v>600</v>
      </c>
      <c r="G544" s="15">
        <f t="shared" si="67"/>
        <v>16499</v>
      </c>
      <c r="H544" s="15">
        <f t="shared" si="67"/>
        <v>16499</v>
      </c>
    </row>
    <row r="545" spans="1:8" ht="12.75">
      <c r="A545" s="39" t="str">
        <f ca="1">IF(ISERROR(MATCH(F545,Код_КВР,0)),"",INDIRECT(ADDRESS(MATCH(F545,Код_КВР,0)+1,2,,,"КВР")))</f>
        <v>Субсидии бюджетным учреждениям</v>
      </c>
      <c r="B545" s="6">
        <v>805</v>
      </c>
      <c r="C545" s="8" t="s">
        <v>527</v>
      </c>
      <c r="D545" s="8" t="s">
        <v>545</v>
      </c>
      <c r="E545" s="6" t="s">
        <v>147</v>
      </c>
      <c r="F545" s="6">
        <v>610</v>
      </c>
      <c r="G545" s="15">
        <f t="shared" si="67"/>
        <v>16499</v>
      </c>
      <c r="H545" s="15">
        <f t="shared" si="67"/>
        <v>16499</v>
      </c>
    </row>
    <row r="546" spans="1:8" ht="49.5">
      <c r="A546" s="39" t="str">
        <f ca="1">IF(ISERROR(MATCH(F546,Код_КВР,0)),"",INDIRECT(ADDRESS(MATCH(F546,Код_КВР,0)+1,2,,,"КВР")))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6" s="6">
        <v>805</v>
      </c>
      <c r="C546" s="8" t="s">
        <v>527</v>
      </c>
      <c r="D546" s="8" t="s">
        <v>545</v>
      </c>
      <c r="E546" s="6" t="s">
        <v>147</v>
      </c>
      <c r="F546" s="6">
        <v>611</v>
      </c>
      <c r="G546" s="15">
        <v>16499</v>
      </c>
      <c r="H546" s="15">
        <v>16499</v>
      </c>
    </row>
    <row r="547" spans="1:8" ht="12.75">
      <c r="A547" s="39" t="str">
        <f ca="1">IF(ISERROR(MATCH(E547,Код_КЦСР,0)),"",INDIRECT(ADDRESS(MATCH(E547,Код_КЦСР,0)+1,2,,,"КЦСР")))</f>
        <v>Дополнительное образование</v>
      </c>
      <c r="B547" s="6">
        <v>805</v>
      </c>
      <c r="C547" s="8" t="s">
        <v>527</v>
      </c>
      <c r="D547" s="8" t="s">
        <v>545</v>
      </c>
      <c r="E547" s="6" t="s">
        <v>617</v>
      </c>
      <c r="F547" s="6"/>
      <c r="G547" s="15">
        <f aca="true" t="shared" si="68" ref="G547:H550">G548</f>
        <v>88402.2</v>
      </c>
      <c r="H547" s="15">
        <f t="shared" si="68"/>
        <v>88531.6</v>
      </c>
    </row>
    <row r="548" spans="1:8" ht="12.75">
      <c r="A548" s="39" t="str">
        <f ca="1">IF(ISERROR(MATCH(E548,Код_КЦСР,0)),"",INDIRECT(ADDRESS(MATCH(E548,Код_КЦСР,0)+1,2,,,"КЦСР")))</f>
        <v xml:space="preserve">Организация предоставления дополнительного образования детям </v>
      </c>
      <c r="B548" s="6">
        <v>805</v>
      </c>
      <c r="C548" s="8" t="s">
        <v>527</v>
      </c>
      <c r="D548" s="8" t="s">
        <v>545</v>
      </c>
      <c r="E548" s="6" t="s">
        <v>619</v>
      </c>
      <c r="F548" s="6"/>
      <c r="G548" s="15">
        <f>G549</f>
        <v>88402.2</v>
      </c>
      <c r="H548" s="15">
        <f t="shared" si="68"/>
        <v>88531.6</v>
      </c>
    </row>
    <row r="549" spans="1:8" ht="33">
      <c r="A549" s="39" t="str">
        <f ca="1">IF(ISERROR(MATCH(F549,Код_КВР,0)),"",INDIRECT(ADDRESS(MATCH(F549,Код_КВР,0)+1,2,,,"КВР")))</f>
        <v>Предоставление субсидий бюджетным, автономным учреждениям и иным некоммерческим организациям</v>
      </c>
      <c r="B549" s="6">
        <v>805</v>
      </c>
      <c r="C549" s="8" t="s">
        <v>527</v>
      </c>
      <c r="D549" s="8" t="s">
        <v>545</v>
      </c>
      <c r="E549" s="6" t="s">
        <v>619</v>
      </c>
      <c r="F549" s="6">
        <v>600</v>
      </c>
      <c r="G549" s="15">
        <f t="shared" si="68"/>
        <v>88402.2</v>
      </c>
      <c r="H549" s="15">
        <f t="shared" si="68"/>
        <v>88531.6</v>
      </c>
    </row>
    <row r="550" spans="1:8" ht="12.75">
      <c r="A550" s="39" t="str">
        <f ca="1">IF(ISERROR(MATCH(F550,Код_КВР,0)),"",INDIRECT(ADDRESS(MATCH(F550,Код_КВР,0)+1,2,,,"КВР")))</f>
        <v>Субсидии бюджетным учреждениям</v>
      </c>
      <c r="B550" s="6">
        <v>805</v>
      </c>
      <c r="C550" s="8" t="s">
        <v>527</v>
      </c>
      <c r="D550" s="8" t="s">
        <v>545</v>
      </c>
      <c r="E550" s="6" t="s">
        <v>619</v>
      </c>
      <c r="F550" s="6">
        <v>610</v>
      </c>
      <c r="G550" s="15">
        <f t="shared" si="68"/>
        <v>88402.2</v>
      </c>
      <c r="H550" s="15">
        <f t="shared" si="68"/>
        <v>88531.6</v>
      </c>
    </row>
    <row r="551" spans="1:8" ht="49.5">
      <c r="A551" s="39" t="str">
        <f ca="1">IF(ISERROR(MATCH(F551,Код_КВР,0)),"",INDIRECT(ADDRESS(MATCH(F551,Код_КВР,0)+1,2,,,"КВР")))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1" s="6">
        <v>805</v>
      </c>
      <c r="C551" s="8" t="s">
        <v>527</v>
      </c>
      <c r="D551" s="8" t="s">
        <v>545</v>
      </c>
      <c r="E551" s="6" t="s">
        <v>619</v>
      </c>
      <c r="F551" s="6">
        <v>611</v>
      </c>
      <c r="G551" s="15">
        <v>88402.2</v>
      </c>
      <c r="H551" s="15">
        <v>88531.6</v>
      </c>
    </row>
    <row r="552" spans="1:8" ht="12.75">
      <c r="A552" s="39" t="str">
        <f ca="1">IF(ISERROR(MATCH(E552,Код_КЦСР,0)),"",INDIRECT(ADDRESS(MATCH(E552,Код_КЦСР,0)+1,2,,,"КЦСР")))</f>
        <v>Кадровое обеспечение муниципальной системы образования</v>
      </c>
      <c r="B552" s="6">
        <v>805</v>
      </c>
      <c r="C552" s="8" t="s">
        <v>527</v>
      </c>
      <c r="D552" s="8" t="s">
        <v>545</v>
      </c>
      <c r="E552" s="6" t="s">
        <v>623</v>
      </c>
      <c r="F552" s="6"/>
      <c r="G552" s="15">
        <f>G553+G558</f>
        <v>195.3</v>
      </c>
      <c r="H552" s="15">
        <f>H553+H558</f>
        <v>227.9</v>
      </c>
    </row>
    <row r="553" spans="1:8" ht="33">
      <c r="A553" s="39" t="str">
        <f ca="1">IF(ISERROR(MATCH(E553,Код_КЦСР,0)),"",INDIRECT(ADDRESS(MATCH(E553,Код_КЦСР,0)+1,2,,,"КЦСР")))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53" s="6">
        <v>805</v>
      </c>
      <c r="C553" s="8" t="s">
        <v>527</v>
      </c>
      <c r="D553" s="8" t="s">
        <v>545</v>
      </c>
      <c r="E553" s="6" t="s">
        <v>625</v>
      </c>
      <c r="F553" s="6"/>
      <c r="G553" s="15">
        <f aca="true" t="shared" si="69" ref="G553:H556">G554</f>
        <v>195.3</v>
      </c>
      <c r="H553" s="15">
        <f t="shared" si="69"/>
        <v>195.3</v>
      </c>
    </row>
    <row r="554" spans="1:8" ht="33">
      <c r="A554" s="39" t="str">
        <f ca="1">IF(ISERROR(MATCH(E554,Код_КЦСР,0)),"",INDIRECT(ADDRESS(MATCH(E554,Код_КЦСР,0)+1,2,,,"КЦСР")))</f>
        <v>Городские премии имени И.А. Милютина в области образования в соответствии с постановлением ЧГД от 23.09.2003 № 120</v>
      </c>
      <c r="B554" s="6">
        <v>805</v>
      </c>
      <c r="C554" s="8" t="s">
        <v>527</v>
      </c>
      <c r="D554" s="8" t="s">
        <v>545</v>
      </c>
      <c r="E554" s="6" t="s">
        <v>1</v>
      </c>
      <c r="F554" s="6"/>
      <c r="G554" s="15">
        <f t="shared" si="69"/>
        <v>195.3</v>
      </c>
      <c r="H554" s="15">
        <f t="shared" si="69"/>
        <v>195.3</v>
      </c>
    </row>
    <row r="555" spans="1:8" ht="12.75">
      <c r="A555" s="39" t="str">
        <f ca="1">IF(ISERROR(MATCH(F555,Код_КВР,0)),"",INDIRECT(ADDRESS(MATCH(F555,Код_КВР,0)+1,2,,,"КВР")))</f>
        <v>Социальное обеспечение и иные выплаты населению</v>
      </c>
      <c r="B555" s="6">
        <v>805</v>
      </c>
      <c r="C555" s="8" t="s">
        <v>527</v>
      </c>
      <c r="D555" s="8" t="s">
        <v>545</v>
      </c>
      <c r="E555" s="6" t="s">
        <v>1</v>
      </c>
      <c r="F555" s="6">
        <v>300</v>
      </c>
      <c r="G555" s="15">
        <f t="shared" si="69"/>
        <v>195.3</v>
      </c>
      <c r="H555" s="15">
        <f t="shared" si="69"/>
        <v>195.3</v>
      </c>
    </row>
    <row r="556" spans="1:8" ht="12.75">
      <c r="A556" s="39" t="str">
        <f ca="1">IF(ISERROR(MATCH(F556,Код_КВР,0)),"",INDIRECT(ADDRESS(MATCH(F556,Код_КВР,0)+1,2,,,"КВР")))</f>
        <v>Публичные нормативные социальные выплаты гражданам</v>
      </c>
      <c r="B556" s="6">
        <v>805</v>
      </c>
      <c r="C556" s="8" t="s">
        <v>527</v>
      </c>
      <c r="D556" s="8" t="s">
        <v>545</v>
      </c>
      <c r="E556" s="6" t="s">
        <v>1</v>
      </c>
      <c r="F556" s="6">
        <v>310</v>
      </c>
      <c r="G556" s="15">
        <f t="shared" si="69"/>
        <v>195.3</v>
      </c>
      <c r="H556" s="15">
        <f t="shared" si="69"/>
        <v>195.3</v>
      </c>
    </row>
    <row r="557" spans="1:8" ht="33">
      <c r="A557" s="39" t="str">
        <f ca="1">IF(ISERROR(MATCH(F557,Код_КВР,0)),"",INDIRECT(ADDRESS(MATCH(F557,Код_КВР,0)+1,2,,,"КВР")))</f>
        <v>Пособия, компенсации, меры социальной поддержки по публичным нормативным обязательствам</v>
      </c>
      <c r="B557" s="6">
        <v>805</v>
      </c>
      <c r="C557" s="8" t="s">
        <v>527</v>
      </c>
      <c r="D557" s="8" t="s">
        <v>545</v>
      </c>
      <c r="E557" s="6" t="s">
        <v>1</v>
      </c>
      <c r="F557" s="6">
        <v>313</v>
      </c>
      <c r="G557" s="15">
        <v>195.3</v>
      </c>
      <c r="H557" s="15">
        <v>195.3</v>
      </c>
    </row>
    <row r="558" spans="1:8" ht="33">
      <c r="A558" s="39" t="str">
        <f ca="1">IF(ISERROR(MATCH(E558,Код_КЦСР,0)),"",INDIRECT(ADDRESS(MATCH(E558,Код_КЦСР,0)+1,2,,,"КЦСР")))</f>
        <v>Представление лучших педагогов сферы образования к поощрению  наградами всех уровней</v>
      </c>
      <c r="B558" s="6">
        <v>805</v>
      </c>
      <c r="C558" s="8" t="s">
        <v>527</v>
      </c>
      <c r="D558" s="8" t="s">
        <v>545</v>
      </c>
      <c r="E558" s="6" t="s">
        <v>175</v>
      </c>
      <c r="F558" s="6"/>
      <c r="G558" s="15">
        <f aca="true" t="shared" si="70" ref="G558:H561">G559</f>
        <v>0</v>
      </c>
      <c r="H558" s="15">
        <f t="shared" si="70"/>
        <v>32.6</v>
      </c>
    </row>
    <row r="559" spans="1:8" ht="33">
      <c r="A559" s="39" t="str">
        <f ca="1">IF(ISERROR(MATCH(E559,Код_КЦСР,0)),"",INDIRECT(ADDRESS(MATCH(E559,Код_КЦСР,0)+1,2,,,"КЦСР")))</f>
        <v>Премии победителям конкурса профессионального мастерства «Учитель года» в соответствии с решением ЧГД от 29.06.2010 № 128</v>
      </c>
      <c r="B559" s="6">
        <v>805</v>
      </c>
      <c r="C559" s="8" t="s">
        <v>527</v>
      </c>
      <c r="D559" s="8" t="s">
        <v>545</v>
      </c>
      <c r="E559" s="6" t="s">
        <v>177</v>
      </c>
      <c r="F559" s="6"/>
      <c r="G559" s="15">
        <f t="shared" si="70"/>
        <v>0</v>
      </c>
      <c r="H559" s="15">
        <f>H560</f>
        <v>32.6</v>
      </c>
    </row>
    <row r="560" spans="1:8" ht="12.75">
      <c r="A560" s="39" t="str">
        <f ca="1">IF(ISERROR(MATCH(F560,Код_КВР,0)),"",INDIRECT(ADDRESS(MATCH(F560,Код_КВР,0)+1,2,,,"КВР")))</f>
        <v>Социальное обеспечение и иные выплаты населению</v>
      </c>
      <c r="B560" s="6">
        <v>805</v>
      </c>
      <c r="C560" s="8" t="s">
        <v>527</v>
      </c>
      <c r="D560" s="8" t="s">
        <v>545</v>
      </c>
      <c r="E560" s="6" t="s">
        <v>177</v>
      </c>
      <c r="F560" s="6">
        <v>300</v>
      </c>
      <c r="G560" s="15">
        <f t="shared" si="70"/>
        <v>0</v>
      </c>
      <c r="H560" s="15">
        <f t="shared" si="70"/>
        <v>32.6</v>
      </c>
    </row>
    <row r="561" spans="1:8" ht="12.75">
      <c r="A561" s="39" t="str">
        <f ca="1">IF(ISERROR(MATCH(F561,Код_КВР,0)),"",INDIRECT(ADDRESS(MATCH(F561,Код_КВР,0)+1,2,,,"КВР")))</f>
        <v>Публичные нормативные социальные выплаты гражданам</v>
      </c>
      <c r="B561" s="6">
        <v>805</v>
      </c>
      <c r="C561" s="8" t="s">
        <v>527</v>
      </c>
      <c r="D561" s="8" t="s">
        <v>545</v>
      </c>
      <c r="E561" s="6" t="s">
        <v>177</v>
      </c>
      <c r="F561" s="6">
        <v>310</v>
      </c>
      <c r="G561" s="15">
        <f t="shared" si="70"/>
        <v>0</v>
      </c>
      <c r="H561" s="15">
        <f t="shared" si="70"/>
        <v>32.6</v>
      </c>
    </row>
    <row r="562" spans="1:8" ht="33">
      <c r="A562" s="39" t="str">
        <f ca="1">IF(ISERROR(MATCH(F562,Код_КВР,0)),"",INDIRECT(ADDRESS(MATCH(F562,Код_КВР,0)+1,2,,,"КВР")))</f>
        <v>Пособия, компенсации, меры социальной поддержки по публичным нормативным обязательствам</v>
      </c>
      <c r="B562" s="6">
        <v>805</v>
      </c>
      <c r="C562" s="8" t="s">
        <v>527</v>
      </c>
      <c r="D562" s="8" t="s">
        <v>545</v>
      </c>
      <c r="E562" s="6" t="s">
        <v>177</v>
      </c>
      <c r="F562" s="6">
        <v>313</v>
      </c>
      <c r="G562" s="15"/>
      <c r="H562" s="15">
        <v>32.6</v>
      </c>
    </row>
    <row r="563" spans="1:8" ht="33">
      <c r="A563" s="39" t="str">
        <f ca="1">IF(ISERROR(MATCH(E563,Код_КЦСР,0)),"",INDIRECT(ADDRESS(MATCH(E563,Код_КЦСР,0)+1,2,,,"КЦСР")))</f>
        <v>Социально-педагогическая поддержка детей-сирот и детей, оставшихся без попечения родителей</v>
      </c>
      <c r="B563" s="6">
        <v>805</v>
      </c>
      <c r="C563" s="8" t="s">
        <v>527</v>
      </c>
      <c r="D563" s="8" t="s">
        <v>545</v>
      </c>
      <c r="E563" s="6" t="s">
        <v>122</v>
      </c>
      <c r="F563" s="6"/>
      <c r="G563" s="15">
        <f>G564</f>
        <v>125442.1</v>
      </c>
      <c r="H563" s="15">
        <f>H564</f>
        <v>125442.1</v>
      </c>
    </row>
    <row r="564" spans="1:8" ht="66">
      <c r="A564" s="39" t="str">
        <f ca="1">IF(ISERROR(MATCH(E564,Код_КЦСР,0)),"",INDIRECT(ADDRESS(MATCH(E564,Код_КЦСР,0)+1,2,,,"КЦСР")))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64" s="6">
        <v>805</v>
      </c>
      <c r="C564" s="8" t="s">
        <v>527</v>
      </c>
      <c r="D564" s="8" t="s">
        <v>545</v>
      </c>
      <c r="E564" s="6" t="s">
        <v>124</v>
      </c>
      <c r="F564" s="6"/>
      <c r="G564" s="15">
        <f>G565+G568</f>
        <v>125442.1</v>
      </c>
      <c r="H564" s="15">
        <f>H565+H568</f>
        <v>125442.1</v>
      </c>
    </row>
    <row r="565" spans="1:8" ht="12.75">
      <c r="A565" s="39" t="str">
        <f aca="true" t="shared" si="71" ref="A565:A570">IF(ISERROR(MATCH(F565,Код_КВР,0)),"",INDIRECT(ADDRESS(MATCH(F565,Код_КВР,0)+1,2,,,"КВР")))</f>
        <v>Социальное обеспечение и иные выплаты населению</v>
      </c>
      <c r="B565" s="6">
        <v>805</v>
      </c>
      <c r="C565" s="8" t="s">
        <v>527</v>
      </c>
      <c r="D565" s="8" t="s">
        <v>545</v>
      </c>
      <c r="E565" s="6" t="s">
        <v>124</v>
      </c>
      <c r="F565" s="6">
        <v>300</v>
      </c>
      <c r="G565" s="15">
        <f>G566</f>
        <v>851.6</v>
      </c>
      <c r="H565" s="15">
        <f>H566</f>
        <v>851.6</v>
      </c>
    </row>
    <row r="566" spans="1:8" ht="33">
      <c r="A566" s="39" t="str">
        <f ca="1" t="shared" si="71"/>
        <v>Социальные выплаты гражданам, кроме публичных нормативных социальных выплат</v>
      </c>
      <c r="B566" s="6">
        <v>805</v>
      </c>
      <c r="C566" s="8" t="s">
        <v>527</v>
      </c>
      <c r="D566" s="8" t="s">
        <v>545</v>
      </c>
      <c r="E566" s="6" t="s">
        <v>124</v>
      </c>
      <c r="F566" s="6">
        <v>320</v>
      </c>
      <c r="G566" s="15">
        <f>G567</f>
        <v>851.6</v>
      </c>
      <c r="H566" s="15">
        <f>H567</f>
        <v>851.6</v>
      </c>
    </row>
    <row r="567" spans="1:8" ht="33">
      <c r="A567" s="39" t="str">
        <f ca="1" t="shared" si="71"/>
        <v>Пособия, компенсации и иные социальные выплаты гражданам, кроме публичных нормативных обязательств</v>
      </c>
      <c r="B567" s="6">
        <v>805</v>
      </c>
      <c r="C567" s="8" t="s">
        <v>527</v>
      </c>
      <c r="D567" s="8" t="s">
        <v>545</v>
      </c>
      <c r="E567" s="6" t="s">
        <v>124</v>
      </c>
      <c r="F567" s="6">
        <v>321</v>
      </c>
      <c r="G567" s="15">
        <f>851.6</f>
        <v>851.6</v>
      </c>
      <c r="H567" s="15">
        <f>851.6</f>
        <v>851.6</v>
      </c>
    </row>
    <row r="568" spans="1:8" ht="33">
      <c r="A568" s="39" t="str">
        <f ca="1" t="shared" si="71"/>
        <v>Предоставление субсидий бюджетным, автономным учреждениям и иным некоммерческим организациям</v>
      </c>
      <c r="B568" s="6">
        <v>805</v>
      </c>
      <c r="C568" s="8" t="s">
        <v>527</v>
      </c>
      <c r="D568" s="8" t="s">
        <v>545</v>
      </c>
      <c r="E568" s="6" t="s">
        <v>124</v>
      </c>
      <c r="F568" s="6">
        <v>600</v>
      </c>
      <c r="G568" s="15">
        <f>G569</f>
        <v>124590.5</v>
      </c>
      <c r="H568" s="15">
        <f>H569</f>
        <v>124590.5</v>
      </c>
    </row>
    <row r="569" spans="1:8" ht="12.75">
      <c r="A569" s="39" t="str">
        <f ca="1" t="shared" si="71"/>
        <v>Субсидии бюджетным учреждениям</v>
      </c>
      <c r="B569" s="6">
        <v>805</v>
      </c>
      <c r="C569" s="8" t="s">
        <v>527</v>
      </c>
      <c r="D569" s="8" t="s">
        <v>545</v>
      </c>
      <c r="E569" s="6" t="s">
        <v>124</v>
      </c>
      <c r="F569" s="6">
        <v>610</v>
      </c>
      <c r="G569" s="15">
        <f>G570</f>
        <v>124590.5</v>
      </c>
      <c r="H569" s="15">
        <f>H570</f>
        <v>124590.5</v>
      </c>
    </row>
    <row r="570" spans="1:8" ht="49.5">
      <c r="A570" s="39" t="str">
        <f ca="1" t="shared" si="71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70" s="6">
        <v>805</v>
      </c>
      <c r="C570" s="8" t="s">
        <v>527</v>
      </c>
      <c r="D570" s="8" t="s">
        <v>545</v>
      </c>
      <c r="E570" s="6" t="s">
        <v>124</v>
      </c>
      <c r="F570" s="6">
        <v>611</v>
      </c>
      <c r="G570" s="15">
        <v>124590.5</v>
      </c>
      <c r="H570" s="15">
        <v>124590.5</v>
      </c>
    </row>
    <row r="571" spans="1:8" ht="12.75">
      <c r="A571" s="10" t="s">
        <v>531</v>
      </c>
      <c r="B571" s="6">
        <v>805</v>
      </c>
      <c r="C571" s="8" t="s">
        <v>527</v>
      </c>
      <c r="D571" s="8" t="s">
        <v>527</v>
      </c>
      <c r="E571" s="6"/>
      <c r="F571" s="6"/>
      <c r="G571" s="15">
        <f aca="true" t="shared" si="72" ref="G571:H573">G572</f>
        <v>3876</v>
      </c>
      <c r="H571" s="15">
        <f t="shared" si="72"/>
        <v>3876</v>
      </c>
    </row>
    <row r="572" spans="1:8" ht="12.75">
      <c r="A572" s="39" t="str">
        <f ca="1">IF(ISERROR(MATCH(E572,Код_КЦСР,0)),"",INDIRECT(ADDRESS(MATCH(E572,Код_КЦСР,0)+1,2,,,"КЦСР")))</f>
        <v>Муниципальная программа «Развитие образования» на 2013-2022 годы</v>
      </c>
      <c r="B572" s="6">
        <v>805</v>
      </c>
      <c r="C572" s="8" t="s">
        <v>527</v>
      </c>
      <c r="D572" s="8" t="s">
        <v>527</v>
      </c>
      <c r="E572" s="6" t="s">
        <v>602</v>
      </c>
      <c r="F572" s="6"/>
      <c r="G572" s="15">
        <f t="shared" si="72"/>
        <v>3876</v>
      </c>
      <c r="H572" s="15">
        <f t="shared" si="72"/>
        <v>3876</v>
      </c>
    </row>
    <row r="573" spans="1:8" ht="33">
      <c r="A573" s="39" t="str">
        <f ca="1">IF(ISERROR(MATCH(E573,Код_КЦСР,0)),"",INDIRECT(ADDRESS(MATCH(E573,Код_КЦСР,0)+1,2,,,"КЦСР")))</f>
        <v>Социально-педагогическая поддержка детей-сирот и детей, оставшихся без попечения родителей</v>
      </c>
      <c r="B573" s="6">
        <v>805</v>
      </c>
      <c r="C573" s="8" t="s">
        <v>527</v>
      </c>
      <c r="D573" s="8" t="s">
        <v>527</v>
      </c>
      <c r="E573" s="6" t="s">
        <v>122</v>
      </c>
      <c r="F573" s="6"/>
      <c r="G573" s="15">
        <f t="shared" si="72"/>
        <v>3876</v>
      </c>
      <c r="H573" s="15">
        <f t="shared" si="72"/>
        <v>3876</v>
      </c>
    </row>
    <row r="574" spans="1:8" ht="66">
      <c r="A574" s="39" t="str">
        <f ca="1">IF(ISERROR(MATCH(E574,Код_КЦСР,0)),"",INDIRECT(ADDRESS(MATCH(E574,Код_КЦСР,0)+1,2,,,"КЦСР")))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574" s="6">
        <v>805</v>
      </c>
      <c r="C574" s="8" t="s">
        <v>527</v>
      </c>
      <c r="D574" s="8" t="s">
        <v>527</v>
      </c>
      <c r="E574" s="6" t="s">
        <v>124</v>
      </c>
      <c r="F574" s="6"/>
      <c r="G574" s="15">
        <f aca="true" t="shared" si="73" ref="G574:H576">G575</f>
        <v>3876</v>
      </c>
      <c r="H574" s="15">
        <f t="shared" si="73"/>
        <v>3876</v>
      </c>
    </row>
    <row r="575" spans="1:8" ht="12.75">
      <c r="A575" s="39" t="str">
        <f ca="1">IF(ISERROR(MATCH(F575,Код_КВР,0)),"",INDIRECT(ADDRESS(MATCH(F575,Код_КВР,0)+1,2,,,"КВР")))</f>
        <v>Социальное обеспечение и иные выплаты населению</v>
      </c>
      <c r="B575" s="6">
        <v>805</v>
      </c>
      <c r="C575" s="8" t="s">
        <v>527</v>
      </c>
      <c r="D575" s="8" t="s">
        <v>527</v>
      </c>
      <c r="E575" s="6" t="s">
        <v>124</v>
      </c>
      <c r="F575" s="6">
        <v>300</v>
      </c>
      <c r="G575" s="15">
        <f t="shared" si="73"/>
        <v>3876</v>
      </c>
      <c r="H575" s="15">
        <f t="shared" si="73"/>
        <v>3876</v>
      </c>
    </row>
    <row r="576" spans="1:8" ht="33">
      <c r="A576" s="39" t="str">
        <f ca="1">IF(ISERROR(MATCH(F576,Код_КВР,0)),"",INDIRECT(ADDRESS(MATCH(F576,Код_КВР,0)+1,2,,,"КВР")))</f>
        <v>Социальные выплаты гражданам, кроме публичных нормативных социальных выплат</v>
      </c>
      <c r="B576" s="6">
        <v>805</v>
      </c>
      <c r="C576" s="8" t="s">
        <v>527</v>
      </c>
      <c r="D576" s="8" t="s">
        <v>527</v>
      </c>
      <c r="E576" s="6" t="s">
        <v>124</v>
      </c>
      <c r="F576" s="6">
        <v>320</v>
      </c>
      <c r="G576" s="15">
        <f t="shared" si="73"/>
        <v>3876</v>
      </c>
      <c r="H576" s="15">
        <f t="shared" si="73"/>
        <v>3876</v>
      </c>
    </row>
    <row r="577" spans="1:8" ht="33">
      <c r="A577" s="39" t="str">
        <f ca="1">IF(ISERROR(MATCH(F577,Код_КВР,0)),"",INDIRECT(ADDRESS(MATCH(F577,Код_КВР,0)+1,2,,,"КВР")))</f>
        <v>Приобретение товаров, работ, услуг в пользу граждан в целях их социального обеспечения</v>
      </c>
      <c r="B577" s="6">
        <v>805</v>
      </c>
      <c r="C577" s="8" t="s">
        <v>527</v>
      </c>
      <c r="D577" s="8" t="s">
        <v>527</v>
      </c>
      <c r="E577" s="6" t="s">
        <v>124</v>
      </c>
      <c r="F577" s="6">
        <v>323</v>
      </c>
      <c r="G577" s="15">
        <v>3876</v>
      </c>
      <c r="H577" s="15">
        <v>3876</v>
      </c>
    </row>
    <row r="578" spans="1:8" ht="12.75">
      <c r="A578" s="10" t="s">
        <v>580</v>
      </c>
      <c r="B578" s="6">
        <v>805</v>
      </c>
      <c r="C578" s="8" t="s">
        <v>527</v>
      </c>
      <c r="D578" s="8" t="s">
        <v>550</v>
      </c>
      <c r="E578" s="6"/>
      <c r="F578" s="6"/>
      <c r="G578" s="15">
        <f>G579+G616+G625+G639+G652+G658</f>
        <v>101128.6</v>
      </c>
      <c r="H578" s="15">
        <f>H579+H616+H625+H639+H652+H658</f>
        <v>100656.7</v>
      </c>
    </row>
    <row r="579" spans="1:8" ht="12.75">
      <c r="A579" s="39" t="str">
        <f ca="1">IF(ISERROR(MATCH(E579,Код_КЦСР,0)),"",INDIRECT(ADDRESS(MATCH(E579,Код_КЦСР,0)+1,2,,,"КЦСР")))</f>
        <v>Муниципальная программа «Развитие образования» на 2013-2022 годы</v>
      </c>
      <c r="B579" s="6">
        <v>805</v>
      </c>
      <c r="C579" s="8" t="s">
        <v>527</v>
      </c>
      <c r="D579" s="8" t="s">
        <v>550</v>
      </c>
      <c r="E579" s="6" t="s">
        <v>602</v>
      </c>
      <c r="F579" s="6"/>
      <c r="G579" s="15">
        <f>G580+G584+G588+G592+G596+G601+G607</f>
        <v>68780.6</v>
      </c>
      <c r="H579" s="15">
        <f>H580+H584+H588+H592+H596+H601+H607</f>
        <v>68888.2</v>
      </c>
    </row>
    <row r="580" spans="1:8" ht="33">
      <c r="A580" s="39" t="str">
        <f ca="1">IF(ISERROR(MATCH(E580,Код_КЦСР,0)),"",INDIRECT(ADDRESS(MATCH(E580,Код_КЦСР,0)+1,2,,,"КЦСР")))</f>
        <v>Проведение мероприятий управлением образования (августовское совещание, Учитель года, День учителя, прием молодых специалистов)</v>
      </c>
      <c r="B580" s="6">
        <v>805</v>
      </c>
      <c r="C580" s="8" t="s">
        <v>527</v>
      </c>
      <c r="D580" s="8" t="s">
        <v>550</v>
      </c>
      <c r="E580" s="6" t="s">
        <v>604</v>
      </c>
      <c r="F580" s="6"/>
      <c r="G580" s="15">
        <f aca="true" t="shared" si="74" ref="G580:H582">G581</f>
        <v>92.7</v>
      </c>
      <c r="H580" s="15">
        <f t="shared" si="74"/>
        <v>92.7</v>
      </c>
    </row>
    <row r="581" spans="1:8" ht="12.75">
      <c r="A581" s="39" t="str">
        <f ca="1">IF(ISERROR(MATCH(F581,Код_КВР,0)),"",INDIRECT(ADDRESS(MATCH(F581,Код_КВР,0)+1,2,,,"КВР")))</f>
        <v>Закупка товаров, работ и услуг для муниципальных нужд</v>
      </c>
      <c r="B581" s="6">
        <v>805</v>
      </c>
      <c r="C581" s="8" t="s">
        <v>527</v>
      </c>
      <c r="D581" s="8" t="s">
        <v>550</v>
      </c>
      <c r="E581" s="6" t="s">
        <v>604</v>
      </c>
      <c r="F581" s="6">
        <v>200</v>
      </c>
      <c r="G581" s="15">
        <f t="shared" si="74"/>
        <v>92.7</v>
      </c>
      <c r="H581" s="15">
        <f t="shared" si="74"/>
        <v>92.7</v>
      </c>
    </row>
    <row r="582" spans="1:8" ht="33">
      <c r="A582" s="39" t="str">
        <f ca="1">IF(ISERROR(MATCH(F582,Код_КВР,0)),"",INDIRECT(ADDRESS(MATCH(F582,Код_КВР,0)+1,2,,,"КВР")))</f>
        <v>Иные закупки товаров, работ и услуг для обеспечения муниципальных нужд</v>
      </c>
      <c r="B582" s="6">
        <v>805</v>
      </c>
      <c r="C582" s="8" t="s">
        <v>527</v>
      </c>
      <c r="D582" s="8" t="s">
        <v>550</v>
      </c>
      <c r="E582" s="6" t="s">
        <v>604</v>
      </c>
      <c r="F582" s="6">
        <v>240</v>
      </c>
      <c r="G582" s="15">
        <f t="shared" si="74"/>
        <v>92.7</v>
      </c>
      <c r="H582" s="15">
        <f t="shared" si="74"/>
        <v>92.7</v>
      </c>
    </row>
    <row r="583" spans="1:8" ht="33">
      <c r="A583" s="39" t="str">
        <f ca="1">IF(ISERROR(MATCH(F583,Код_КВР,0)),"",INDIRECT(ADDRESS(MATCH(F583,Код_КВР,0)+1,2,,,"КВР")))</f>
        <v xml:space="preserve">Прочая закупка товаров, работ и услуг для обеспечения муниципальных нужд         </v>
      </c>
      <c r="B583" s="6">
        <v>805</v>
      </c>
      <c r="C583" s="8" t="s">
        <v>527</v>
      </c>
      <c r="D583" s="8" t="s">
        <v>550</v>
      </c>
      <c r="E583" s="6" t="s">
        <v>604</v>
      </c>
      <c r="F583" s="6">
        <v>244</v>
      </c>
      <c r="G583" s="15">
        <v>92.7</v>
      </c>
      <c r="H583" s="15">
        <v>92.7</v>
      </c>
    </row>
    <row r="584" spans="1:8" ht="12.75">
      <c r="A584" s="39" t="str">
        <f ca="1">IF(ISERROR(MATCH(E584,Код_КЦСР,0)),"",INDIRECT(ADDRESS(MATCH(E584,Код_КЦСР,0)+1,2,,,"КЦСР")))</f>
        <v>Обеспечение питанием обучающихся в МОУ</v>
      </c>
      <c r="B584" s="6">
        <v>805</v>
      </c>
      <c r="C584" s="8" t="s">
        <v>527</v>
      </c>
      <c r="D584" s="8" t="s">
        <v>550</v>
      </c>
      <c r="E584" s="6" t="s">
        <v>606</v>
      </c>
      <c r="F584" s="6"/>
      <c r="G584" s="15">
        <f aca="true" t="shared" si="75" ref="G584:H586">G585</f>
        <v>6147.5</v>
      </c>
      <c r="H584" s="15">
        <f t="shared" si="75"/>
        <v>6159.4</v>
      </c>
    </row>
    <row r="585" spans="1:8" ht="33">
      <c r="A585" s="39" t="str">
        <f ca="1">IF(ISERROR(MATCH(F585,Код_КВР,0)),"",INDIRECT(ADDRESS(MATCH(F585,Код_КВР,0)+1,2,,,"КВР")))</f>
        <v>Предоставление субсидий бюджетным, автономным учреждениям и иным некоммерческим организациям</v>
      </c>
      <c r="B585" s="6">
        <v>805</v>
      </c>
      <c r="C585" s="8" t="s">
        <v>527</v>
      </c>
      <c r="D585" s="8" t="s">
        <v>550</v>
      </c>
      <c r="E585" s="6" t="s">
        <v>606</v>
      </c>
      <c r="F585" s="6">
        <v>600</v>
      </c>
      <c r="G585" s="15">
        <f t="shared" si="75"/>
        <v>6147.5</v>
      </c>
      <c r="H585" s="15">
        <f t="shared" si="75"/>
        <v>6159.4</v>
      </c>
    </row>
    <row r="586" spans="1:8" ht="12.75">
      <c r="A586" s="39" t="str">
        <f ca="1">IF(ISERROR(MATCH(F586,Код_КВР,0)),"",INDIRECT(ADDRESS(MATCH(F586,Код_КВР,0)+1,2,,,"КВР")))</f>
        <v>Субсидии бюджетным учреждениям</v>
      </c>
      <c r="B586" s="6">
        <v>805</v>
      </c>
      <c r="C586" s="8" t="s">
        <v>527</v>
      </c>
      <c r="D586" s="8" t="s">
        <v>550</v>
      </c>
      <c r="E586" s="6" t="s">
        <v>606</v>
      </c>
      <c r="F586" s="6">
        <v>610</v>
      </c>
      <c r="G586" s="15">
        <f t="shared" si="75"/>
        <v>6147.5</v>
      </c>
      <c r="H586" s="15">
        <f t="shared" si="75"/>
        <v>6159.4</v>
      </c>
    </row>
    <row r="587" spans="1:8" ht="49.5">
      <c r="A587" s="39" t="str">
        <f ca="1">IF(ISERROR(MATCH(F587,Код_КВР,0)),"",INDIRECT(ADDRESS(MATCH(F587,Код_КВР,0)+1,2,,,"КВР")))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7" s="6">
        <v>805</v>
      </c>
      <c r="C587" s="8" t="s">
        <v>527</v>
      </c>
      <c r="D587" s="8" t="s">
        <v>550</v>
      </c>
      <c r="E587" s="6" t="s">
        <v>606</v>
      </c>
      <c r="F587" s="6">
        <v>611</v>
      </c>
      <c r="G587" s="15">
        <v>6147.5</v>
      </c>
      <c r="H587" s="15">
        <v>6159.4</v>
      </c>
    </row>
    <row r="588" spans="1:8" ht="33">
      <c r="A588" s="39" t="str">
        <f ca="1">IF(ISERROR(MATCH(E588,Код_КЦСР,0)),"",INDIRECT(ADDRESS(MATCH(E588,Код_КЦСР,0)+1,2,,,"КЦСР")))</f>
        <v>Обеспечение работы по организации и ведению бухгалтерского (бюджетного) учета и отчетности</v>
      </c>
      <c r="B588" s="6">
        <v>805</v>
      </c>
      <c r="C588" s="8" t="s">
        <v>527</v>
      </c>
      <c r="D588" s="8" t="s">
        <v>550</v>
      </c>
      <c r="E588" s="6" t="s">
        <v>608</v>
      </c>
      <c r="F588" s="6"/>
      <c r="G588" s="15">
        <f aca="true" t="shared" si="76" ref="G588:H594">G589</f>
        <v>43252.3</v>
      </c>
      <c r="H588" s="15">
        <f t="shared" si="76"/>
        <v>43348</v>
      </c>
    </row>
    <row r="589" spans="1:8" ht="33">
      <c r="A589" s="39" t="str">
        <f ca="1">IF(ISERROR(MATCH(F589,Код_КВР,0)),"",INDIRECT(ADDRESS(MATCH(F589,Код_КВР,0)+1,2,,,"КВР")))</f>
        <v>Предоставление субсидий бюджетным, автономным учреждениям и иным некоммерческим организациям</v>
      </c>
      <c r="B589" s="6">
        <v>805</v>
      </c>
      <c r="C589" s="8" t="s">
        <v>527</v>
      </c>
      <c r="D589" s="8" t="s">
        <v>550</v>
      </c>
      <c r="E589" s="6" t="s">
        <v>608</v>
      </c>
      <c r="F589" s="6">
        <v>600</v>
      </c>
      <c r="G589" s="15">
        <f t="shared" si="76"/>
        <v>43252.3</v>
      </c>
      <c r="H589" s="15">
        <f t="shared" si="76"/>
        <v>43348</v>
      </c>
    </row>
    <row r="590" spans="1:8" ht="12.75">
      <c r="A590" s="39" t="str">
        <f ca="1">IF(ISERROR(MATCH(F590,Код_КВР,0)),"",INDIRECT(ADDRESS(MATCH(F590,Код_КВР,0)+1,2,,,"КВР")))</f>
        <v>Субсидии бюджетным учреждениям</v>
      </c>
      <c r="B590" s="6">
        <v>805</v>
      </c>
      <c r="C590" s="8" t="s">
        <v>527</v>
      </c>
      <c r="D590" s="8" t="s">
        <v>550</v>
      </c>
      <c r="E590" s="6" t="s">
        <v>608</v>
      </c>
      <c r="F590" s="6">
        <v>610</v>
      </c>
      <c r="G590" s="15">
        <f t="shared" si="76"/>
        <v>43252.3</v>
      </c>
      <c r="H590" s="15">
        <f t="shared" si="76"/>
        <v>43348</v>
      </c>
    </row>
    <row r="591" spans="1:8" ht="49.5">
      <c r="A591" s="39" t="str">
        <f ca="1">IF(ISERROR(MATCH(F591,Код_КВР,0)),"",INDIRECT(ADDRESS(MATCH(F591,Код_КВР,0)+1,2,,,"КВР")))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1" s="6">
        <v>805</v>
      </c>
      <c r="C591" s="8" t="s">
        <v>527</v>
      </c>
      <c r="D591" s="8" t="s">
        <v>550</v>
      </c>
      <c r="E591" s="6" t="s">
        <v>608</v>
      </c>
      <c r="F591" s="6">
        <v>611</v>
      </c>
      <c r="G591" s="15">
        <v>43252.3</v>
      </c>
      <c r="H591" s="15">
        <v>43348</v>
      </c>
    </row>
    <row r="592" spans="1:8" ht="33">
      <c r="A592" s="39" t="str">
        <f ca="1">IF(ISERROR(MATCH(E592,Код_КЦСР,0)),"",INDIRECT(ADDRESS(MATCH(E592,Код_КЦСР,0)+1,2,,,"КЦСР")))</f>
        <v>Обеспечение питанием обучающихся в МОУ за счет субвенций из областного бюджета</v>
      </c>
      <c r="B592" s="6">
        <v>805</v>
      </c>
      <c r="C592" s="8" t="s">
        <v>527</v>
      </c>
      <c r="D592" s="8" t="s">
        <v>550</v>
      </c>
      <c r="E592" s="6" t="s">
        <v>135</v>
      </c>
      <c r="F592" s="6"/>
      <c r="G592" s="15">
        <f t="shared" si="76"/>
        <v>17187.3</v>
      </c>
      <c r="H592" s="15">
        <f t="shared" si="76"/>
        <v>17187.3</v>
      </c>
    </row>
    <row r="593" spans="1:8" ht="33">
      <c r="A593" s="39" t="str">
        <f ca="1">IF(ISERROR(MATCH(F593,Код_КВР,0)),"",INDIRECT(ADDRESS(MATCH(F593,Код_КВР,0)+1,2,,,"КВР")))</f>
        <v>Предоставление субсидий бюджетным, автономным учреждениям и иным некоммерческим организациям</v>
      </c>
      <c r="B593" s="6">
        <v>805</v>
      </c>
      <c r="C593" s="8" t="s">
        <v>527</v>
      </c>
      <c r="D593" s="8" t="s">
        <v>550</v>
      </c>
      <c r="E593" s="6" t="s">
        <v>135</v>
      </c>
      <c r="F593" s="6">
        <v>600</v>
      </c>
      <c r="G593" s="15">
        <f t="shared" si="76"/>
        <v>17187.3</v>
      </c>
      <c r="H593" s="15">
        <f t="shared" si="76"/>
        <v>17187.3</v>
      </c>
    </row>
    <row r="594" spans="1:8" ht="12.75">
      <c r="A594" s="39" t="str">
        <f ca="1">IF(ISERROR(MATCH(F594,Код_КВР,0)),"",INDIRECT(ADDRESS(MATCH(F594,Код_КВР,0)+1,2,,,"КВР")))</f>
        <v>Субсидии бюджетным учреждениям</v>
      </c>
      <c r="B594" s="6">
        <v>805</v>
      </c>
      <c r="C594" s="8" t="s">
        <v>527</v>
      </c>
      <c r="D594" s="8" t="s">
        <v>550</v>
      </c>
      <c r="E594" s="6" t="s">
        <v>135</v>
      </c>
      <c r="F594" s="6">
        <v>610</v>
      </c>
      <c r="G594" s="15">
        <f t="shared" si="76"/>
        <v>17187.3</v>
      </c>
      <c r="H594" s="15">
        <f t="shared" si="76"/>
        <v>17187.3</v>
      </c>
    </row>
    <row r="595" spans="1:8" ht="49.5">
      <c r="A595" s="39" t="str">
        <f ca="1">IF(ISERROR(MATCH(F595,Код_КВР,0)),"",INDIRECT(ADDRESS(MATCH(F595,Код_КВР,0)+1,2,,,"КВР")))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95" s="6">
        <v>805</v>
      </c>
      <c r="C595" s="8" t="s">
        <v>527</v>
      </c>
      <c r="D595" s="8" t="s">
        <v>550</v>
      </c>
      <c r="E595" s="6" t="s">
        <v>135</v>
      </c>
      <c r="F595" s="6">
        <v>611</v>
      </c>
      <c r="G595" s="15">
        <v>17187.3</v>
      </c>
      <c r="H595" s="15">
        <v>17187.3</v>
      </c>
    </row>
    <row r="596" spans="1:8" ht="12.75">
      <c r="A596" s="39" t="str">
        <f ca="1">IF(ISERROR(MATCH(E596,Код_КЦСР,0)),"",INDIRECT(ADDRESS(MATCH(E596,Код_КЦСР,0)+1,2,,,"КЦСР")))</f>
        <v>Дополнительное образование</v>
      </c>
      <c r="B596" s="6">
        <v>805</v>
      </c>
      <c r="C596" s="8" t="s">
        <v>527</v>
      </c>
      <c r="D596" s="8" t="s">
        <v>550</v>
      </c>
      <c r="E596" s="6" t="s">
        <v>617</v>
      </c>
      <c r="F596" s="6"/>
      <c r="G596" s="15">
        <f aca="true" t="shared" si="77" ref="G596:H599">G597</f>
        <v>258</v>
      </c>
      <c r="H596" s="15">
        <f t="shared" si="77"/>
        <v>258</v>
      </c>
    </row>
    <row r="597" spans="1:8" ht="49.5">
      <c r="A597" s="39" t="str">
        <f ca="1">IF(ISERROR(MATCH(E597,Код_КЦСР,0)),"",INDIRECT(ADDRESS(MATCH(E597,Код_КЦСР,0)+1,2,,,"КЦСР")))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597" s="6">
        <v>805</v>
      </c>
      <c r="C597" s="8" t="s">
        <v>527</v>
      </c>
      <c r="D597" s="8" t="s">
        <v>550</v>
      </c>
      <c r="E597" s="6" t="s">
        <v>621</v>
      </c>
      <c r="F597" s="6"/>
      <c r="G597" s="15">
        <f t="shared" si="77"/>
        <v>258</v>
      </c>
      <c r="H597" s="15">
        <f t="shared" si="77"/>
        <v>258</v>
      </c>
    </row>
    <row r="598" spans="1:8" ht="33">
      <c r="A598" s="39" t="str">
        <f ca="1">IF(ISERROR(MATCH(F598,Код_КВР,0)),"",INDIRECT(ADDRESS(MATCH(F598,Код_КВР,0)+1,2,,,"КВР")))</f>
        <v>Предоставление субсидий бюджетным, автономным учреждениям и иным некоммерческим организациям</v>
      </c>
      <c r="B598" s="6">
        <v>805</v>
      </c>
      <c r="C598" s="8" t="s">
        <v>527</v>
      </c>
      <c r="D598" s="8" t="s">
        <v>550</v>
      </c>
      <c r="E598" s="6" t="s">
        <v>621</v>
      </c>
      <c r="F598" s="6">
        <v>600</v>
      </c>
      <c r="G598" s="15">
        <f t="shared" si="77"/>
        <v>258</v>
      </c>
      <c r="H598" s="15">
        <f t="shared" si="77"/>
        <v>258</v>
      </c>
    </row>
    <row r="599" spans="1:8" ht="12.75">
      <c r="A599" s="39" t="str">
        <f ca="1">IF(ISERROR(MATCH(F599,Код_КВР,0)),"",INDIRECT(ADDRESS(MATCH(F599,Код_КВР,0)+1,2,,,"КВР")))</f>
        <v>Субсидии бюджетным учреждениям</v>
      </c>
      <c r="B599" s="6">
        <v>805</v>
      </c>
      <c r="C599" s="8" t="s">
        <v>527</v>
      </c>
      <c r="D599" s="8" t="s">
        <v>550</v>
      </c>
      <c r="E599" s="6" t="s">
        <v>621</v>
      </c>
      <c r="F599" s="6">
        <v>610</v>
      </c>
      <c r="G599" s="15">
        <f t="shared" si="77"/>
        <v>258</v>
      </c>
      <c r="H599" s="15">
        <f t="shared" si="77"/>
        <v>258</v>
      </c>
    </row>
    <row r="600" spans="1:8" ht="49.5">
      <c r="A600" s="39" t="str">
        <f ca="1">IF(ISERROR(MATCH(F600,Код_КВР,0)),"",INDIRECT(ADDRESS(MATCH(F600,Код_КВР,0)+1,2,,,"КВР")))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0" s="6">
        <v>805</v>
      </c>
      <c r="C600" s="8" t="s">
        <v>527</v>
      </c>
      <c r="D600" s="8" t="s">
        <v>550</v>
      </c>
      <c r="E600" s="6" t="s">
        <v>621</v>
      </c>
      <c r="F600" s="6">
        <v>611</v>
      </c>
      <c r="G600" s="15">
        <v>258</v>
      </c>
      <c r="H600" s="15">
        <v>258</v>
      </c>
    </row>
    <row r="601" spans="1:8" ht="12.75">
      <c r="A601" s="39" t="str">
        <f ca="1">IF(ISERROR(MATCH(E601,Код_КЦСР,0)),"",INDIRECT(ADDRESS(MATCH(E601,Код_КЦСР,0)+1,2,,,"КЦСР")))</f>
        <v>Одаренные дети</v>
      </c>
      <c r="B601" s="6">
        <v>805</v>
      </c>
      <c r="C601" s="8" t="s">
        <v>527</v>
      </c>
      <c r="D601" s="8" t="s">
        <v>550</v>
      </c>
      <c r="E601" s="6" t="s">
        <v>178</v>
      </c>
      <c r="F601" s="6"/>
      <c r="G601" s="15">
        <f>G602</f>
        <v>1842.8</v>
      </c>
      <c r="H601" s="15">
        <f>H602</f>
        <v>1842.8</v>
      </c>
    </row>
    <row r="602" spans="1:8" ht="33">
      <c r="A602" s="39" t="str">
        <f ca="1">IF(ISERROR(MATCH(F602,Код_КВР,0)),"",INDIRECT(ADDRESS(MATCH(F602,Код_КВР,0)+1,2,,,"КВР")))</f>
        <v>Предоставление субсидий бюджетным, автономным учреждениям и иным некоммерческим организациям</v>
      </c>
      <c r="B602" s="6">
        <v>805</v>
      </c>
      <c r="C602" s="8" t="s">
        <v>527</v>
      </c>
      <c r="D602" s="8" t="s">
        <v>550</v>
      </c>
      <c r="E602" s="6" t="s">
        <v>178</v>
      </c>
      <c r="F602" s="6">
        <v>600</v>
      </c>
      <c r="G602" s="15">
        <f>G603+G605</f>
        <v>1842.8</v>
      </c>
      <c r="H602" s="15">
        <f>H603+H605</f>
        <v>1842.8</v>
      </c>
    </row>
    <row r="603" spans="1:8" ht="12.75">
      <c r="A603" s="39" t="str">
        <f ca="1">IF(ISERROR(MATCH(F603,Код_КВР,0)),"",INDIRECT(ADDRESS(MATCH(F603,Код_КВР,0)+1,2,,,"КВР")))</f>
        <v>Субсидии бюджетным учреждениям</v>
      </c>
      <c r="B603" s="6">
        <v>805</v>
      </c>
      <c r="C603" s="8" t="s">
        <v>527</v>
      </c>
      <c r="D603" s="8" t="s">
        <v>550</v>
      </c>
      <c r="E603" s="6" t="s">
        <v>178</v>
      </c>
      <c r="F603" s="6">
        <v>610</v>
      </c>
      <c r="G603" s="15">
        <f>G604</f>
        <v>1808.8</v>
      </c>
      <c r="H603" s="15">
        <f>H604</f>
        <v>1808.8</v>
      </c>
    </row>
    <row r="604" spans="1:8" ht="12.75">
      <c r="A604" s="39" t="str">
        <f ca="1">IF(ISERROR(MATCH(F604,Код_КВР,0)),"",INDIRECT(ADDRESS(MATCH(F604,Код_КВР,0)+1,2,,,"КВР")))</f>
        <v>Субсидии бюджетным учреждениям на иные цели</v>
      </c>
      <c r="B604" s="6">
        <v>805</v>
      </c>
      <c r="C604" s="8" t="s">
        <v>527</v>
      </c>
      <c r="D604" s="8" t="s">
        <v>550</v>
      </c>
      <c r="E604" s="6" t="s">
        <v>178</v>
      </c>
      <c r="F604" s="6">
        <v>612</v>
      </c>
      <c r="G604" s="15">
        <v>1808.8</v>
      </c>
      <c r="H604" s="15">
        <v>1808.8</v>
      </c>
    </row>
    <row r="605" spans="1:8" ht="12.75">
      <c r="A605" s="39" t="str">
        <f ca="1">IF(ISERROR(MATCH(F605,Код_КВР,0)),"",INDIRECT(ADDRESS(MATCH(F605,Код_КВР,0)+1,2,,,"КВР")))</f>
        <v>Субсидии автономным учреждениям</v>
      </c>
      <c r="B605" s="6">
        <v>805</v>
      </c>
      <c r="C605" s="8" t="s">
        <v>527</v>
      </c>
      <c r="D605" s="8" t="s">
        <v>550</v>
      </c>
      <c r="E605" s="6" t="s">
        <v>178</v>
      </c>
      <c r="F605" s="6">
        <v>620</v>
      </c>
      <c r="G605" s="15">
        <f>G606</f>
        <v>34</v>
      </c>
      <c r="H605" s="15">
        <f>H606</f>
        <v>34</v>
      </c>
    </row>
    <row r="606" spans="1:8" ht="12.75">
      <c r="A606" s="39" t="str">
        <f ca="1">IF(ISERROR(MATCH(F606,Код_КВР,0)),"",INDIRECT(ADDRESS(MATCH(F606,Код_КВР,0)+1,2,,,"КВР")))</f>
        <v>Субсидии автономным учреждениям на иные цели</v>
      </c>
      <c r="B606" s="6">
        <v>805</v>
      </c>
      <c r="C606" s="8" t="s">
        <v>527</v>
      </c>
      <c r="D606" s="8" t="s">
        <v>550</v>
      </c>
      <c r="E606" s="6" t="s">
        <v>178</v>
      </c>
      <c r="F606" s="6">
        <v>622</v>
      </c>
      <c r="G606" s="15">
        <v>34</v>
      </c>
      <c r="H606" s="15">
        <v>34</v>
      </c>
    </row>
    <row r="607" spans="1:8" ht="33">
      <c r="A607" s="39" t="str">
        <f ca="1">IF(ISERROR(MATCH(E607,Код_КЦСР,0)),"",INDIRECT(ADDRESS(MATCH(E607,Код_КЦСР,0)+1,2,,,"КЦСР")))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607" s="6">
        <v>805</v>
      </c>
      <c r="C607" s="8" t="s">
        <v>527</v>
      </c>
      <c r="D607" s="8" t="s">
        <v>550</v>
      </c>
      <c r="E607" s="6" t="s">
        <v>180</v>
      </c>
      <c r="F607" s="6"/>
      <c r="G607" s="15">
        <f>G608+G611</f>
        <v>0</v>
      </c>
      <c r="H607" s="15">
        <f>H608+H611</f>
        <v>0</v>
      </c>
    </row>
    <row r="608" spans="1:8" ht="12.75">
      <c r="A608" s="39" t="str">
        <f aca="true" t="shared" si="78" ref="A608:A615">IF(ISERROR(MATCH(F608,Код_КВР,0)),"",INDIRECT(ADDRESS(MATCH(F608,Код_КВР,0)+1,2,,,"КВР")))</f>
        <v>Закупка товаров, работ и услуг для муниципальных нужд</v>
      </c>
      <c r="B608" s="6">
        <v>805</v>
      </c>
      <c r="C608" s="8" t="s">
        <v>527</v>
      </c>
      <c r="D608" s="8" t="s">
        <v>550</v>
      </c>
      <c r="E608" s="6" t="s">
        <v>180</v>
      </c>
      <c r="F608" s="6">
        <v>200</v>
      </c>
      <c r="G608" s="15">
        <f>G609</f>
        <v>0</v>
      </c>
      <c r="H608" s="15">
        <f>H609</f>
        <v>0</v>
      </c>
    </row>
    <row r="609" spans="1:8" ht="33">
      <c r="A609" s="39" t="str">
        <f ca="1" t="shared" si="78"/>
        <v>Иные закупки товаров, работ и услуг для обеспечения муниципальных нужд</v>
      </c>
      <c r="B609" s="6">
        <v>805</v>
      </c>
      <c r="C609" s="8" t="s">
        <v>527</v>
      </c>
      <c r="D609" s="8" t="s">
        <v>550</v>
      </c>
      <c r="E609" s="6" t="s">
        <v>180</v>
      </c>
      <c r="F609" s="6">
        <v>240</v>
      </c>
      <c r="G609" s="15">
        <f>G610</f>
        <v>0</v>
      </c>
      <c r="H609" s="15">
        <f>H610</f>
        <v>0</v>
      </c>
    </row>
    <row r="610" spans="1:8" ht="33">
      <c r="A610" s="39" t="str">
        <f ca="1" t="shared" si="78"/>
        <v xml:space="preserve">Прочая закупка товаров, работ и услуг для обеспечения муниципальных нужд         </v>
      </c>
      <c r="B610" s="6">
        <v>805</v>
      </c>
      <c r="C610" s="8" t="s">
        <v>527</v>
      </c>
      <c r="D610" s="8" t="s">
        <v>550</v>
      </c>
      <c r="E610" s="6" t="s">
        <v>180</v>
      </c>
      <c r="F610" s="6">
        <v>244</v>
      </c>
      <c r="G610" s="15"/>
      <c r="H610" s="15"/>
    </row>
    <row r="611" spans="1:8" ht="33">
      <c r="A611" s="39" t="str">
        <f ca="1" t="shared" si="78"/>
        <v>Предоставление субсидий бюджетным, автономным учреждениям и иным некоммерческим организациям</v>
      </c>
      <c r="B611" s="6">
        <v>805</v>
      </c>
      <c r="C611" s="8" t="s">
        <v>527</v>
      </c>
      <c r="D611" s="8" t="s">
        <v>550</v>
      </c>
      <c r="E611" s="6" t="s">
        <v>180</v>
      </c>
      <c r="F611" s="6">
        <v>600</v>
      </c>
      <c r="G611" s="15">
        <f>G612+G614</f>
        <v>0</v>
      </c>
      <c r="H611" s="15">
        <f>H612+H614</f>
        <v>0</v>
      </c>
    </row>
    <row r="612" spans="1:8" ht="12.75">
      <c r="A612" s="39" t="str">
        <f ca="1" t="shared" si="78"/>
        <v>Субсидии бюджетным учреждениям</v>
      </c>
      <c r="B612" s="6">
        <v>805</v>
      </c>
      <c r="C612" s="8" t="s">
        <v>527</v>
      </c>
      <c r="D612" s="8" t="s">
        <v>550</v>
      </c>
      <c r="E612" s="6" t="s">
        <v>180</v>
      </c>
      <c r="F612" s="6">
        <v>610</v>
      </c>
      <c r="G612" s="15">
        <f>G613</f>
        <v>0</v>
      </c>
      <c r="H612" s="15">
        <f>H613</f>
        <v>0</v>
      </c>
    </row>
    <row r="613" spans="1:8" ht="12.75">
      <c r="A613" s="39" t="str">
        <f ca="1" t="shared" si="78"/>
        <v>Субсидии бюджетным учреждениям на иные цели</v>
      </c>
      <c r="B613" s="6">
        <v>805</v>
      </c>
      <c r="C613" s="8" t="s">
        <v>527</v>
      </c>
      <c r="D613" s="8" t="s">
        <v>550</v>
      </c>
      <c r="E613" s="6" t="s">
        <v>180</v>
      </c>
      <c r="F613" s="6">
        <v>612</v>
      </c>
      <c r="G613" s="15"/>
      <c r="H613" s="15"/>
    </row>
    <row r="614" spans="1:8" ht="12.75">
      <c r="A614" s="39" t="str">
        <f ca="1" t="shared" si="78"/>
        <v>Субсидии автономным учреждениям</v>
      </c>
      <c r="B614" s="6">
        <v>805</v>
      </c>
      <c r="C614" s="8" t="s">
        <v>527</v>
      </c>
      <c r="D614" s="8" t="s">
        <v>550</v>
      </c>
      <c r="E614" s="6" t="s">
        <v>180</v>
      </c>
      <c r="F614" s="6">
        <v>620</v>
      </c>
      <c r="G614" s="15">
        <f>G615</f>
        <v>0</v>
      </c>
      <c r="H614" s="15">
        <f>H615</f>
        <v>0</v>
      </c>
    </row>
    <row r="615" spans="1:8" ht="12.75">
      <c r="A615" s="39" t="str">
        <f ca="1" t="shared" si="78"/>
        <v>Субсидии автономным учреждениям на иные цели</v>
      </c>
      <c r="B615" s="6">
        <v>805</v>
      </c>
      <c r="C615" s="8" t="s">
        <v>527</v>
      </c>
      <c r="D615" s="8" t="s">
        <v>550</v>
      </c>
      <c r="E615" s="6" t="s">
        <v>180</v>
      </c>
      <c r="F615" s="6">
        <v>622</v>
      </c>
      <c r="G615" s="15"/>
      <c r="H615" s="15"/>
    </row>
    <row r="616" spans="1:8" ht="33">
      <c r="A616" s="39" t="str">
        <f ca="1">IF(ISERROR(MATCH(E616,Код_КЦСР,0)),"",INDIRECT(ADDRESS(MATCH(E616,Код_КЦСР,0)+1,2,,,"КЦСР")))</f>
        <v>Муниципальная программа «Охрана окружающей среды» на 2013-2022 годы</v>
      </c>
      <c r="B616" s="6">
        <v>805</v>
      </c>
      <c r="C616" s="8" t="s">
        <v>527</v>
      </c>
      <c r="D616" s="8" t="s">
        <v>550</v>
      </c>
      <c r="E616" s="6" t="s">
        <v>270</v>
      </c>
      <c r="F616" s="6"/>
      <c r="G616" s="15">
        <f>G617+G621</f>
        <v>485</v>
      </c>
      <c r="H616" s="15">
        <f>H617+H621</f>
        <v>485</v>
      </c>
    </row>
    <row r="617" spans="1:8" ht="33">
      <c r="A617" s="39" t="str">
        <f ca="1">IF(ISERROR(MATCH(E617,Код_КЦСР,0)),"",INDIRECT(ADDRESS(MATCH(E617,Код_КЦСР,0)+1,2,,,"КЦСР")))</f>
        <v>Организация мероприятий по экологическому образованию и воспитанию населения</v>
      </c>
      <c r="B617" s="6">
        <v>805</v>
      </c>
      <c r="C617" s="8" t="s">
        <v>527</v>
      </c>
      <c r="D617" s="8" t="s">
        <v>550</v>
      </c>
      <c r="E617" s="6" t="s">
        <v>274</v>
      </c>
      <c r="F617" s="6"/>
      <c r="G617" s="15">
        <f aca="true" t="shared" si="79" ref="G617:H619">G618</f>
        <v>455</v>
      </c>
      <c r="H617" s="15">
        <f t="shared" si="79"/>
        <v>455</v>
      </c>
    </row>
    <row r="618" spans="1:8" ht="33">
      <c r="A618" s="39" t="str">
        <f ca="1">IF(ISERROR(MATCH(F618,Код_КВР,0)),"",INDIRECT(ADDRESS(MATCH(F618,Код_КВР,0)+1,2,,,"КВР")))</f>
        <v>Предоставление субсидий бюджетным, автономным учреждениям и иным некоммерческим организациям</v>
      </c>
      <c r="B618" s="6">
        <v>805</v>
      </c>
      <c r="C618" s="8" t="s">
        <v>527</v>
      </c>
      <c r="D618" s="8" t="s">
        <v>550</v>
      </c>
      <c r="E618" s="6" t="s">
        <v>274</v>
      </c>
      <c r="F618" s="6">
        <v>600</v>
      </c>
      <c r="G618" s="15">
        <f t="shared" si="79"/>
        <v>455</v>
      </c>
      <c r="H618" s="15">
        <f t="shared" si="79"/>
        <v>455</v>
      </c>
    </row>
    <row r="619" spans="1:8" ht="12.75">
      <c r="A619" s="39" t="str">
        <f ca="1">IF(ISERROR(MATCH(F619,Код_КВР,0)),"",INDIRECT(ADDRESS(MATCH(F619,Код_КВР,0)+1,2,,,"КВР")))</f>
        <v>Субсидии бюджетным учреждениям</v>
      </c>
      <c r="B619" s="6">
        <v>805</v>
      </c>
      <c r="C619" s="8" t="s">
        <v>527</v>
      </c>
      <c r="D619" s="8" t="s">
        <v>550</v>
      </c>
      <c r="E619" s="6" t="s">
        <v>274</v>
      </c>
      <c r="F619" s="6">
        <v>610</v>
      </c>
      <c r="G619" s="15">
        <f t="shared" si="79"/>
        <v>455</v>
      </c>
      <c r="H619" s="15">
        <f t="shared" si="79"/>
        <v>455</v>
      </c>
    </row>
    <row r="620" spans="1:8" ht="12.75">
      <c r="A620" s="39" t="str">
        <f ca="1">IF(ISERROR(MATCH(F620,Код_КВР,0)),"",INDIRECT(ADDRESS(MATCH(F620,Код_КВР,0)+1,2,,,"КВР")))</f>
        <v>Субсидии бюджетным учреждениям на иные цели</v>
      </c>
      <c r="B620" s="6">
        <v>805</v>
      </c>
      <c r="C620" s="8" t="s">
        <v>527</v>
      </c>
      <c r="D620" s="8" t="s">
        <v>550</v>
      </c>
      <c r="E620" s="6" t="s">
        <v>274</v>
      </c>
      <c r="F620" s="6">
        <v>612</v>
      </c>
      <c r="G620" s="15">
        <v>455</v>
      </c>
      <c r="H620" s="15">
        <v>455</v>
      </c>
    </row>
    <row r="621" spans="1:8" ht="12.75">
      <c r="A621" s="39" t="str">
        <f ca="1">IF(ISERROR(MATCH(E621,Код_КЦСР,0)),"",INDIRECT(ADDRESS(MATCH(E621,Код_КЦСР,0)+1,2,,,"КЦСР")))</f>
        <v>Оборудование основных помещений МБДОУ  бактерицидными лампами</v>
      </c>
      <c r="B621" s="6">
        <v>805</v>
      </c>
      <c r="C621" s="8" t="s">
        <v>527</v>
      </c>
      <c r="D621" s="8" t="s">
        <v>550</v>
      </c>
      <c r="E621" s="6" t="s">
        <v>276</v>
      </c>
      <c r="F621" s="6"/>
      <c r="G621" s="15">
        <f aca="true" t="shared" si="80" ref="G621:H623">G622</f>
        <v>30</v>
      </c>
      <c r="H621" s="15">
        <f t="shared" si="80"/>
        <v>30</v>
      </c>
    </row>
    <row r="622" spans="1:8" ht="33">
      <c r="A622" s="39" t="str">
        <f ca="1">IF(ISERROR(MATCH(F622,Код_КВР,0)),"",INDIRECT(ADDRESS(MATCH(F622,Код_КВР,0)+1,2,,,"КВР")))</f>
        <v>Предоставление субсидий бюджетным, автономным учреждениям и иным некоммерческим организациям</v>
      </c>
      <c r="B622" s="6">
        <v>805</v>
      </c>
      <c r="C622" s="8" t="s">
        <v>527</v>
      </c>
      <c r="D622" s="8" t="s">
        <v>550</v>
      </c>
      <c r="E622" s="6" t="s">
        <v>276</v>
      </c>
      <c r="F622" s="6">
        <v>600</v>
      </c>
      <c r="G622" s="15">
        <f t="shared" si="80"/>
        <v>30</v>
      </c>
      <c r="H622" s="15">
        <f t="shared" si="80"/>
        <v>30</v>
      </c>
    </row>
    <row r="623" spans="1:8" ht="12.75">
      <c r="A623" s="39" t="str">
        <f ca="1">IF(ISERROR(MATCH(F623,Код_КВР,0)),"",INDIRECT(ADDRESS(MATCH(F623,Код_КВР,0)+1,2,,,"КВР")))</f>
        <v>Субсидии бюджетным учреждениям</v>
      </c>
      <c r="B623" s="6">
        <v>805</v>
      </c>
      <c r="C623" s="8" t="s">
        <v>527</v>
      </c>
      <c r="D623" s="8" t="s">
        <v>550</v>
      </c>
      <c r="E623" s="6" t="s">
        <v>276</v>
      </c>
      <c r="F623" s="6">
        <v>610</v>
      </c>
      <c r="G623" s="15">
        <f t="shared" si="80"/>
        <v>30</v>
      </c>
      <c r="H623" s="15">
        <f t="shared" si="80"/>
        <v>30</v>
      </c>
    </row>
    <row r="624" spans="1:8" ht="12.75">
      <c r="A624" s="39" t="str">
        <f ca="1">IF(ISERROR(MATCH(F624,Код_КВР,0)),"",INDIRECT(ADDRESS(MATCH(F624,Код_КВР,0)+1,2,,,"КВР")))</f>
        <v>Субсидии бюджетным учреждениям на иные цели</v>
      </c>
      <c r="B624" s="6">
        <v>805</v>
      </c>
      <c r="C624" s="8" t="s">
        <v>527</v>
      </c>
      <c r="D624" s="8" t="s">
        <v>550</v>
      </c>
      <c r="E624" s="6" t="s">
        <v>276</v>
      </c>
      <c r="F624" s="6">
        <v>612</v>
      </c>
      <c r="G624" s="15">
        <v>30</v>
      </c>
      <c r="H624" s="15">
        <v>30</v>
      </c>
    </row>
    <row r="625" spans="1:8" ht="12.75">
      <c r="A625" s="39" t="str">
        <f ca="1">IF(ISERROR(MATCH(E625,Код_КЦСР,0)),"",INDIRECT(ADDRESS(MATCH(E625,Код_КЦСР,0)+1,2,,,"КЦСР")))</f>
        <v>Муниципальная программа «Здоровый город» на 2014-2022 годы</v>
      </c>
      <c r="B625" s="6">
        <v>805</v>
      </c>
      <c r="C625" s="8" t="s">
        <v>527</v>
      </c>
      <c r="D625" s="8" t="s">
        <v>550</v>
      </c>
      <c r="E625" s="6" t="s">
        <v>306</v>
      </c>
      <c r="F625" s="6"/>
      <c r="G625" s="15">
        <f>G626+G635</f>
        <v>1973.2</v>
      </c>
      <c r="H625" s="15">
        <f>H626+H635</f>
        <v>1993.7</v>
      </c>
    </row>
    <row r="626" spans="1:8" ht="12.75">
      <c r="A626" s="39" t="str">
        <f ca="1">IF(ISERROR(MATCH(E626,Код_КЦСР,0)),"",INDIRECT(ADDRESS(MATCH(E626,Код_КЦСР,0)+1,2,,,"КЦСР")))</f>
        <v>Сохранение и укрепление здоровья детей и подростков</v>
      </c>
      <c r="B626" s="6">
        <v>805</v>
      </c>
      <c r="C626" s="8" t="s">
        <v>527</v>
      </c>
      <c r="D626" s="8" t="s">
        <v>550</v>
      </c>
      <c r="E626" s="6" t="s">
        <v>309</v>
      </c>
      <c r="F626" s="6"/>
      <c r="G626" s="15">
        <f>G627+G630</f>
        <v>1920.2</v>
      </c>
      <c r="H626" s="15">
        <f>H627+H630</f>
        <v>1993.7</v>
      </c>
    </row>
    <row r="627" spans="1:8" ht="12.75">
      <c r="A627" s="39" t="str">
        <f aca="true" t="shared" si="81" ref="A627:A634">IF(ISERROR(MATCH(F627,Код_КВР,0)),"",INDIRECT(ADDRESS(MATCH(F627,Код_КВР,0)+1,2,,,"КВР")))</f>
        <v>Закупка товаров, работ и услуг для муниципальных нужд</v>
      </c>
      <c r="B627" s="6">
        <v>805</v>
      </c>
      <c r="C627" s="8" t="s">
        <v>527</v>
      </c>
      <c r="D627" s="8" t="s">
        <v>550</v>
      </c>
      <c r="E627" s="6" t="s">
        <v>309</v>
      </c>
      <c r="F627" s="6">
        <v>200</v>
      </c>
      <c r="G627" s="15">
        <f>G628</f>
        <v>1410.2</v>
      </c>
      <c r="H627" s="15">
        <f>H628</f>
        <v>1483.7</v>
      </c>
    </row>
    <row r="628" spans="1:8" ht="33">
      <c r="A628" s="39" t="str">
        <f ca="1" t="shared" si="81"/>
        <v>Иные закупки товаров, работ и услуг для обеспечения муниципальных нужд</v>
      </c>
      <c r="B628" s="6">
        <v>805</v>
      </c>
      <c r="C628" s="8" t="s">
        <v>527</v>
      </c>
      <c r="D628" s="8" t="s">
        <v>550</v>
      </c>
      <c r="E628" s="6" t="s">
        <v>309</v>
      </c>
      <c r="F628" s="6">
        <v>240</v>
      </c>
      <c r="G628" s="15">
        <f>G629</f>
        <v>1410.2</v>
      </c>
      <c r="H628" s="15">
        <f>H629</f>
        <v>1483.7</v>
      </c>
    </row>
    <row r="629" spans="1:8" ht="33">
      <c r="A629" s="39" t="str">
        <f ca="1" t="shared" si="81"/>
        <v xml:space="preserve">Прочая закупка товаров, работ и услуг для обеспечения муниципальных нужд         </v>
      </c>
      <c r="B629" s="6">
        <v>805</v>
      </c>
      <c r="C629" s="8" t="s">
        <v>527</v>
      </c>
      <c r="D629" s="8" t="s">
        <v>550</v>
      </c>
      <c r="E629" s="6" t="s">
        <v>309</v>
      </c>
      <c r="F629" s="6">
        <v>244</v>
      </c>
      <c r="G629" s="15">
        <v>1410.2</v>
      </c>
      <c r="H629" s="15">
        <v>1483.7</v>
      </c>
    </row>
    <row r="630" spans="1:8" ht="33">
      <c r="A630" s="39" t="str">
        <f ca="1" t="shared" si="81"/>
        <v>Предоставление субсидий бюджетным, автономным учреждениям и иным некоммерческим организациям</v>
      </c>
      <c r="B630" s="6">
        <v>805</v>
      </c>
      <c r="C630" s="8" t="s">
        <v>527</v>
      </c>
      <c r="D630" s="8" t="s">
        <v>550</v>
      </c>
      <c r="E630" s="6" t="s">
        <v>309</v>
      </c>
      <c r="F630" s="6">
        <v>600</v>
      </c>
      <c r="G630" s="15">
        <f>G631+G633</f>
        <v>510</v>
      </c>
      <c r="H630" s="15">
        <f>H631+H633</f>
        <v>510</v>
      </c>
    </row>
    <row r="631" spans="1:8" ht="12.75">
      <c r="A631" s="39" t="str">
        <f ca="1" t="shared" si="81"/>
        <v>Субсидии бюджетным учреждениям</v>
      </c>
      <c r="B631" s="6">
        <v>805</v>
      </c>
      <c r="C631" s="8" t="s">
        <v>527</v>
      </c>
      <c r="D631" s="8" t="s">
        <v>550</v>
      </c>
      <c r="E631" s="6" t="s">
        <v>309</v>
      </c>
      <c r="F631" s="6">
        <v>610</v>
      </c>
      <c r="G631" s="15">
        <f>G632</f>
        <v>493.4</v>
      </c>
      <c r="H631" s="15">
        <f>H632</f>
        <v>493.4</v>
      </c>
    </row>
    <row r="632" spans="1:8" ht="12.75">
      <c r="A632" s="39" t="str">
        <f ca="1" t="shared" si="81"/>
        <v>Субсидии бюджетным учреждениям на иные цели</v>
      </c>
      <c r="B632" s="6">
        <v>805</v>
      </c>
      <c r="C632" s="8" t="s">
        <v>527</v>
      </c>
      <c r="D632" s="8" t="s">
        <v>550</v>
      </c>
      <c r="E632" s="6" t="s">
        <v>309</v>
      </c>
      <c r="F632" s="6">
        <v>612</v>
      </c>
      <c r="G632" s="15">
        <v>493.4</v>
      </c>
      <c r="H632" s="15">
        <v>493.4</v>
      </c>
    </row>
    <row r="633" spans="1:8" ht="12.75">
      <c r="A633" s="39" t="str">
        <f ca="1" t="shared" si="81"/>
        <v>Субсидии автономным учреждениям</v>
      </c>
      <c r="B633" s="6">
        <v>805</v>
      </c>
      <c r="C633" s="8" t="s">
        <v>527</v>
      </c>
      <c r="D633" s="8" t="s">
        <v>550</v>
      </c>
      <c r="E633" s="6" t="s">
        <v>309</v>
      </c>
      <c r="F633" s="6">
        <v>620</v>
      </c>
      <c r="G633" s="15">
        <f>G634</f>
        <v>16.6</v>
      </c>
      <c r="H633" s="15">
        <f>H634</f>
        <v>16.6</v>
      </c>
    </row>
    <row r="634" spans="1:8" ht="12.75">
      <c r="A634" s="39" t="str">
        <f ca="1" t="shared" si="81"/>
        <v>Субсидии автономным учреждениям на иные цели</v>
      </c>
      <c r="B634" s="6">
        <v>805</v>
      </c>
      <c r="C634" s="8" t="s">
        <v>527</v>
      </c>
      <c r="D634" s="8" t="s">
        <v>550</v>
      </c>
      <c r="E634" s="6" t="s">
        <v>309</v>
      </c>
      <c r="F634" s="6">
        <v>622</v>
      </c>
      <c r="G634" s="15">
        <v>16.6</v>
      </c>
      <c r="H634" s="15">
        <v>16.6</v>
      </c>
    </row>
    <row r="635" spans="1:8" ht="12.75">
      <c r="A635" s="39" t="str">
        <f ca="1">IF(ISERROR(MATCH(E635,Код_КЦСР,0)),"",INDIRECT(ADDRESS(MATCH(E635,Код_КЦСР,0)+1,2,,,"КЦСР")))</f>
        <v>Пропаганда здорового образа жизни</v>
      </c>
      <c r="B635" s="6">
        <v>805</v>
      </c>
      <c r="C635" s="8" t="s">
        <v>527</v>
      </c>
      <c r="D635" s="8" t="s">
        <v>550</v>
      </c>
      <c r="E635" s="6" t="s">
        <v>311</v>
      </c>
      <c r="F635" s="6"/>
      <c r="G635" s="15">
        <f aca="true" t="shared" si="82" ref="G635:H637">G636</f>
        <v>53</v>
      </c>
      <c r="H635" s="15">
        <f t="shared" si="82"/>
        <v>0</v>
      </c>
    </row>
    <row r="636" spans="1:8" ht="12.75">
      <c r="A636" s="39" t="str">
        <f ca="1">IF(ISERROR(MATCH(F636,Код_КВР,0)),"",INDIRECT(ADDRESS(MATCH(F636,Код_КВР,0)+1,2,,,"КВР")))</f>
        <v>Закупка товаров, работ и услуг для муниципальных нужд</v>
      </c>
      <c r="B636" s="6">
        <v>805</v>
      </c>
      <c r="C636" s="8" t="s">
        <v>527</v>
      </c>
      <c r="D636" s="8" t="s">
        <v>550</v>
      </c>
      <c r="E636" s="6" t="s">
        <v>311</v>
      </c>
      <c r="F636" s="6">
        <v>200</v>
      </c>
      <c r="G636" s="15">
        <f t="shared" si="82"/>
        <v>53</v>
      </c>
      <c r="H636" s="15">
        <f t="shared" si="82"/>
        <v>0</v>
      </c>
    </row>
    <row r="637" spans="1:8" ht="33">
      <c r="A637" s="39" t="str">
        <f ca="1">IF(ISERROR(MATCH(F637,Код_КВР,0)),"",INDIRECT(ADDRESS(MATCH(F637,Код_КВР,0)+1,2,,,"КВР")))</f>
        <v>Иные закупки товаров, работ и услуг для обеспечения муниципальных нужд</v>
      </c>
      <c r="B637" s="6">
        <v>805</v>
      </c>
      <c r="C637" s="8" t="s">
        <v>527</v>
      </c>
      <c r="D637" s="8" t="s">
        <v>550</v>
      </c>
      <c r="E637" s="6" t="s">
        <v>311</v>
      </c>
      <c r="F637" s="6">
        <v>240</v>
      </c>
      <c r="G637" s="15">
        <f t="shared" si="82"/>
        <v>53</v>
      </c>
      <c r="H637" s="15">
        <f t="shared" si="82"/>
        <v>0</v>
      </c>
    </row>
    <row r="638" spans="1:8" ht="33">
      <c r="A638" s="39" t="str">
        <f ca="1">IF(ISERROR(MATCH(F638,Код_КВР,0)),"",INDIRECT(ADDRESS(MATCH(F638,Код_КВР,0)+1,2,,,"КВР")))</f>
        <v xml:space="preserve">Прочая закупка товаров, работ и услуг для обеспечения муниципальных нужд         </v>
      </c>
      <c r="B638" s="6">
        <v>805</v>
      </c>
      <c r="C638" s="8" t="s">
        <v>527</v>
      </c>
      <c r="D638" s="8" t="s">
        <v>550</v>
      </c>
      <c r="E638" s="6" t="s">
        <v>311</v>
      </c>
      <c r="F638" s="6">
        <v>244</v>
      </c>
      <c r="G638" s="15">
        <v>53</v>
      </c>
      <c r="H638" s="15"/>
    </row>
    <row r="639" spans="1:8" ht="33">
      <c r="A639" s="39" t="str">
        <f ca="1">IF(ISERROR(MATCH(E639,Код_КЦСР,0)),"",INDIRECT(ADDRESS(MATCH(E639,Код_КЦСР,0)+1,2,,,"КЦСР")))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639" s="6">
        <v>805</v>
      </c>
      <c r="C639" s="8" t="s">
        <v>527</v>
      </c>
      <c r="D639" s="8" t="s">
        <v>550</v>
      </c>
      <c r="E639" s="6" t="s">
        <v>413</v>
      </c>
      <c r="F639" s="6"/>
      <c r="G639" s="15">
        <f>G640</f>
        <v>1800</v>
      </c>
      <c r="H639" s="15">
        <f>H640</f>
        <v>1200</v>
      </c>
    </row>
    <row r="640" spans="1:8" ht="12.75">
      <c r="A640" s="39" t="str">
        <f ca="1">IF(ISERROR(MATCH(E640,Код_КЦСР,0)),"",INDIRECT(ADDRESS(MATCH(E640,Код_КЦСР,0)+1,2,,,"КЦСР")))</f>
        <v>Обеспечение пожарной безопасности муниципальных учреждений города</v>
      </c>
      <c r="B640" s="6">
        <v>805</v>
      </c>
      <c r="C640" s="8" t="s">
        <v>527</v>
      </c>
      <c r="D640" s="8" t="s">
        <v>550</v>
      </c>
      <c r="E640" s="6" t="s">
        <v>415</v>
      </c>
      <c r="F640" s="6"/>
      <c r="G640" s="15">
        <f>G641+G648</f>
        <v>1800</v>
      </c>
      <c r="H640" s="15">
        <f>H641+H648</f>
        <v>1200</v>
      </c>
    </row>
    <row r="641" spans="1:8" ht="49.5">
      <c r="A641" s="39" t="str">
        <f ca="1">IF(ISERROR(MATCH(E641,Код_КЦСР,0)),"",INDIRECT(ADDRESS(MATCH(E641,Код_КЦСР,0)+1,2,,,"КЦСР")))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641" s="6">
        <v>805</v>
      </c>
      <c r="C641" s="8" t="s">
        <v>527</v>
      </c>
      <c r="D641" s="8" t="s">
        <v>550</v>
      </c>
      <c r="E641" s="6" t="s">
        <v>417</v>
      </c>
      <c r="F641" s="6"/>
      <c r="G641" s="15">
        <f>G642+G645</f>
        <v>400</v>
      </c>
      <c r="H641" s="15">
        <f>H642+H645</f>
        <v>400</v>
      </c>
    </row>
    <row r="642" spans="1:8" ht="12.75">
      <c r="A642" s="39" t="str">
        <f aca="true" t="shared" si="83" ref="A642:A647">IF(ISERROR(MATCH(F642,Код_КВР,0)),"",INDIRECT(ADDRESS(MATCH(F642,Код_КВР,0)+1,2,,,"КВР")))</f>
        <v>Закупка товаров, работ и услуг для муниципальных нужд</v>
      </c>
      <c r="B642" s="6">
        <v>805</v>
      </c>
      <c r="C642" s="8" t="s">
        <v>527</v>
      </c>
      <c r="D642" s="8" t="s">
        <v>550</v>
      </c>
      <c r="E642" s="6" t="s">
        <v>417</v>
      </c>
      <c r="F642" s="6">
        <v>200</v>
      </c>
      <c r="G642" s="15">
        <f>G643</f>
        <v>400</v>
      </c>
      <c r="H642" s="15">
        <f>H643</f>
        <v>400</v>
      </c>
    </row>
    <row r="643" spans="1:8" ht="33">
      <c r="A643" s="39" t="str">
        <f ca="1" t="shared" si="83"/>
        <v>Иные закупки товаров, работ и услуг для обеспечения муниципальных нужд</v>
      </c>
      <c r="B643" s="6">
        <v>805</v>
      </c>
      <c r="C643" s="8" t="s">
        <v>527</v>
      </c>
      <c r="D643" s="8" t="s">
        <v>550</v>
      </c>
      <c r="E643" s="6" t="s">
        <v>417</v>
      </c>
      <c r="F643" s="6">
        <v>240</v>
      </c>
      <c r="G643" s="15">
        <f>G644</f>
        <v>400</v>
      </c>
      <c r="H643" s="15">
        <f>H644</f>
        <v>400</v>
      </c>
    </row>
    <row r="644" spans="1:8" ht="33">
      <c r="A644" s="39" t="str">
        <f ca="1" t="shared" si="83"/>
        <v xml:space="preserve">Прочая закупка товаров, работ и услуг для обеспечения муниципальных нужд         </v>
      </c>
      <c r="B644" s="6">
        <v>805</v>
      </c>
      <c r="C644" s="8" t="s">
        <v>527</v>
      </c>
      <c r="D644" s="8" t="s">
        <v>550</v>
      </c>
      <c r="E644" s="6" t="s">
        <v>417</v>
      </c>
      <c r="F644" s="6">
        <v>244</v>
      </c>
      <c r="G644" s="15">
        <v>400</v>
      </c>
      <c r="H644" s="15">
        <v>400</v>
      </c>
    </row>
    <row r="645" spans="1:8" ht="33">
      <c r="A645" s="39" t="str">
        <f ca="1" t="shared" si="83"/>
        <v>Предоставление субсидий бюджетным, автономным учреждениям и иным некоммерческим организациям</v>
      </c>
      <c r="B645" s="6">
        <v>805</v>
      </c>
      <c r="C645" s="8" t="s">
        <v>527</v>
      </c>
      <c r="D645" s="8" t="s">
        <v>550</v>
      </c>
      <c r="E645" s="6" t="s">
        <v>417</v>
      </c>
      <c r="F645" s="6">
        <v>600</v>
      </c>
      <c r="G645" s="15">
        <f>G646</f>
        <v>0</v>
      </c>
      <c r="H645" s="15">
        <f>H646</f>
        <v>0</v>
      </c>
    </row>
    <row r="646" spans="1:8" ht="12.75">
      <c r="A646" s="39" t="str">
        <f ca="1" t="shared" si="83"/>
        <v>Субсидии бюджетным учреждениям</v>
      </c>
      <c r="B646" s="6">
        <v>805</v>
      </c>
      <c r="C646" s="8" t="s">
        <v>527</v>
      </c>
      <c r="D646" s="8" t="s">
        <v>550</v>
      </c>
      <c r="E646" s="6" t="s">
        <v>417</v>
      </c>
      <c r="F646" s="6">
        <v>610</v>
      </c>
      <c r="G646" s="15">
        <f>G647</f>
        <v>0</v>
      </c>
      <c r="H646" s="15">
        <f>H647</f>
        <v>0</v>
      </c>
    </row>
    <row r="647" spans="1:8" ht="12.75">
      <c r="A647" s="39" t="str">
        <f ca="1" t="shared" si="83"/>
        <v>Субсидии бюджетным учреждениям на иные цели</v>
      </c>
      <c r="B647" s="6">
        <v>805</v>
      </c>
      <c r="C647" s="8" t="s">
        <v>527</v>
      </c>
      <c r="D647" s="8" t="s">
        <v>550</v>
      </c>
      <c r="E647" s="6" t="s">
        <v>417</v>
      </c>
      <c r="F647" s="6">
        <v>612</v>
      </c>
      <c r="G647" s="15"/>
      <c r="H647" s="15"/>
    </row>
    <row r="648" spans="1:8" ht="12.75">
      <c r="A648" s="39" t="str">
        <f ca="1">IF(ISERROR(MATCH(E648,Код_КЦСР,0)),"",INDIRECT(ADDRESS(MATCH(E648,Код_КЦСР,0)+1,2,,,"КЦСР")))</f>
        <v>Ремонт и оборудование эвакуационных путей  зданий</v>
      </c>
      <c r="B648" s="6">
        <v>805</v>
      </c>
      <c r="C648" s="8" t="s">
        <v>527</v>
      </c>
      <c r="D648" s="8" t="s">
        <v>550</v>
      </c>
      <c r="E648" s="6" t="s">
        <v>421</v>
      </c>
      <c r="F648" s="6"/>
      <c r="G648" s="15">
        <f aca="true" t="shared" si="84" ref="G648:H650">G649</f>
        <v>1400</v>
      </c>
      <c r="H648" s="15">
        <f t="shared" si="84"/>
        <v>800</v>
      </c>
    </row>
    <row r="649" spans="1:8" ht="33">
      <c r="A649" s="39" t="str">
        <f ca="1">IF(ISERROR(MATCH(F649,Код_КВР,0)),"",INDIRECT(ADDRESS(MATCH(F649,Код_КВР,0)+1,2,,,"КВР")))</f>
        <v>Предоставление субсидий бюджетным, автономным учреждениям и иным некоммерческим организациям</v>
      </c>
      <c r="B649" s="6">
        <v>805</v>
      </c>
      <c r="C649" s="8" t="s">
        <v>527</v>
      </c>
      <c r="D649" s="8" t="s">
        <v>550</v>
      </c>
      <c r="E649" s="6" t="s">
        <v>421</v>
      </c>
      <c r="F649" s="6">
        <v>600</v>
      </c>
      <c r="G649" s="15">
        <f t="shared" si="84"/>
        <v>1400</v>
      </c>
      <c r="H649" s="15">
        <f t="shared" si="84"/>
        <v>800</v>
      </c>
    </row>
    <row r="650" spans="1:8" ht="12.75">
      <c r="A650" s="39" t="str">
        <f ca="1">IF(ISERROR(MATCH(F650,Код_КВР,0)),"",INDIRECT(ADDRESS(MATCH(F650,Код_КВР,0)+1,2,,,"КВР")))</f>
        <v>Субсидии бюджетным учреждениям</v>
      </c>
      <c r="B650" s="6">
        <v>805</v>
      </c>
      <c r="C650" s="8" t="s">
        <v>527</v>
      </c>
      <c r="D650" s="8" t="s">
        <v>550</v>
      </c>
      <c r="E650" s="6" t="s">
        <v>421</v>
      </c>
      <c r="F650" s="6">
        <v>610</v>
      </c>
      <c r="G650" s="15">
        <f t="shared" si="84"/>
        <v>1400</v>
      </c>
      <c r="H650" s="15">
        <f t="shared" si="84"/>
        <v>800</v>
      </c>
    </row>
    <row r="651" spans="1:8" ht="12.75">
      <c r="A651" s="39" t="str">
        <f ca="1">IF(ISERROR(MATCH(F651,Код_КВР,0)),"",INDIRECT(ADDRESS(MATCH(F651,Код_КВР,0)+1,2,,,"КВР")))</f>
        <v>Субсидии бюджетным учреждениям на иные цели</v>
      </c>
      <c r="B651" s="6">
        <v>805</v>
      </c>
      <c r="C651" s="8" t="s">
        <v>527</v>
      </c>
      <c r="D651" s="8" t="s">
        <v>550</v>
      </c>
      <c r="E651" s="6" t="s">
        <v>421</v>
      </c>
      <c r="F651" s="6">
        <v>612</v>
      </c>
      <c r="G651" s="15">
        <v>1400</v>
      </c>
      <c r="H651" s="15">
        <v>800</v>
      </c>
    </row>
    <row r="652" spans="1:8" ht="33">
      <c r="A652" s="39" t="str">
        <f ca="1">IF(ISERROR(MATCH(E652,Код_КЦСР,0)),"",INDIRECT(ADDRESS(MATCH(E652,Код_КЦСР,0)+1,2,,,"КЦСР")))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652" s="6">
        <v>805</v>
      </c>
      <c r="C652" s="8" t="s">
        <v>527</v>
      </c>
      <c r="D652" s="8" t="s">
        <v>550</v>
      </c>
      <c r="E652" s="6" t="s">
        <v>482</v>
      </c>
      <c r="F652" s="6"/>
      <c r="G652" s="15">
        <f aca="true" t="shared" si="85" ref="G652:H656">G653</f>
        <v>30</v>
      </c>
      <c r="H652" s="15">
        <f t="shared" si="85"/>
        <v>30</v>
      </c>
    </row>
    <row r="653" spans="1:8" ht="12.75">
      <c r="A653" s="39" t="str">
        <f ca="1">IF(ISERROR(MATCH(E653,Код_КЦСР,0)),"",INDIRECT(ADDRESS(MATCH(E653,Код_КЦСР,0)+1,2,,,"КЦСР")))</f>
        <v>Повышение безопасности дорожного движения в городе Череповце</v>
      </c>
      <c r="B653" s="6">
        <v>805</v>
      </c>
      <c r="C653" s="8" t="s">
        <v>527</v>
      </c>
      <c r="D653" s="8" t="s">
        <v>550</v>
      </c>
      <c r="E653" s="6" t="s">
        <v>488</v>
      </c>
      <c r="F653" s="6"/>
      <c r="G653" s="15">
        <f t="shared" si="85"/>
        <v>30</v>
      </c>
      <c r="H653" s="15">
        <f t="shared" si="85"/>
        <v>30</v>
      </c>
    </row>
    <row r="654" spans="1:8" ht="49.5">
      <c r="A654" s="39" t="str">
        <f ca="1">IF(ISERROR(MATCH(E654,Код_КЦСР,0)),"",INDIRECT(ADDRESS(MATCH(E654,Код_КЦСР,0)+1,2,,,"КЦСР")))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654" s="6">
        <v>805</v>
      </c>
      <c r="C654" s="8" t="s">
        <v>527</v>
      </c>
      <c r="D654" s="8" t="s">
        <v>550</v>
      </c>
      <c r="E654" s="6" t="s">
        <v>490</v>
      </c>
      <c r="F654" s="6"/>
      <c r="G654" s="15">
        <f>G655</f>
        <v>30</v>
      </c>
      <c r="H654" s="15">
        <f t="shared" si="85"/>
        <v>30</v>
      </c>
    </row>
    <row r="655" spans="1:8" ht="33">
      <c r="A655" s="39" t="str">
        <f ca="1">IF(ISERROR(MATCH(F655,Код_КВР,0)),"",INDIRECT(ADDRESS(MATCH(F655,Код_КВР,0)+1,2,,,"КВР")))</f>
        <v>Предоставление субсидий бюджетным, автономным учреждениям и иным некоммерческим организациям</v>
      </c>
      <c r="B655" s="6">
        <v>805</v>
      </c>
      <c r="C655" s="8" t="s">
        <v>527</v>
      </c>
      <c r="D655" s="8" t="s">
        <v>550</v>
      </c>
      <c r="E655" s="6" t="s">
        <v>490</v>
      </c>
      <c r="F655" s="6">
        <v>600</v>
      </c>
      <c r="G655" s="15">
        <f t="shared" si="85"/>
        <v>30</v>
      </c>
      <c r="H655" s="15">
        <f t="shared" si="85"/>
        <v>30</v>
      </c>
    </row>
    <row r="656" spans="1:8" ht="12.75">
      <c r="A656" s="39" t="str">
        <f ca="1">IF(ISERROR(MATCH(F656,Код_КВР,0)),"",INDIRECT(ADDRESS(MATCH(F656,Код_КВР,0)+1,2,,,"КВР")))</f>
        <v>Субсидии бюджетным учреждениям</v>
      </c>
      <c r="B656" s="6">
        <v>805</v>
      </c>
      <c r="C656" s="8" t="s">
        <v>527</v>
      </c>
      <c r="D656" s="8" t="s">
        <v>550</v>
      </c>
      <c r="E656" s="6" t="s">
        <v>490</v>
      </c>
      <c r="F656" s="6">
        <v>610</v>
      </c>
      <c r="G656" s="15">
        <f t="shared" si="85"/>
        <v>30</v>
      </c>
      <c r="H656" s="15">
        <f t="shared" si="85"/>
        <v>30</v>
      </c>
    </row>
    <row r="657" spans="1:8" ht="12.75">
      <c r="A657" s="39" t="str">
        <f ca="1">IF(ISERROR(MATCH(F657,Код_КВР,0)),"",INDIRECT(ADDRESS(MATCH(F657,Код_КВР,0)+1,2,,,"КВР")))</f>
        <v>Субсидии бюджетным учреждениям на иные цели</v>
      </c>
      <c r="B657" s="6">
        <v>805</v>
      </c>
      <c r="C657" s="8" t="s">
        <v>527</v>
      </c>
      <c r="D657" s="8" t="s">
        <v>550</v>
      </c>
      <c r="E657" s="6" t="s">
        <v>490</v>
      </c>
      <c r="F657" s="6">
        <v>612</v>
      </c>
      <c r="G657" s="15">
        <v>30</v>
      </c>
      <c r="H657" s="15">
        <v>30</v>
      </c>
    </row>
    <row r="658" spans="1:8" ht="33">
      <c r="A658" s="39" t="str">
        <f ca="1">IF(ISERROR(MATCH(E658,Код_КЦСР,0)),"",INDIRECT(ADDRESS(MATCH(E658,Код_КЦСР,0)+1,2,,,"КЦСР")))</f>
        <v>Непрограммные направления деятельности органов местного самоуправления</v>
      </c>
      <c r="B658" s="6">
        <v>805</v>
      </c>
      <c r="C658" s="8" t="s">
        <v>527</v>
      </c>
      <c r="D658" s="8" t="s">
        <v>550</v>
      </c>
      <c r="E658" s="6" t="s">
        <v>7</v>
      </c>
      <c r="F658" s="6"/>
      <c r="G658" s="15">
        <f aca="true" t="shared" si="86" ref="G658:H660">G659</f>
        <v>28059.8</v>
      </c>
      <c r="H658" s="15">
        <f t="shared" si="86"/>
        <v>28059.8</v>
      </c>
    </row>
    <row r="659" spans="1:8" ht="12.75">
      <c r="A659" s="39" t="str">
        <f ca="1">IF(ISERROR(MATCH(E659,Код_КЦСР,0)),"",INDIRECT(ADDRESS(MATCH(E659,Код_КЦСР,0)+1,2,,,"КЦСР")))</f>
        <v>Расходы, не включенные в муниципальные программы города Череповца</v>
      </c>
      <c r="B659" s="6">
        <v>805</v>
      </c>
      <c r="C659" s="8" t="s">
        <v>527</v>
      </c>
      <c r="D659" s="8" t="s">
        <v>550</v>
      </c>
      <c r="E659" s="6" t="s">
        <v>9</v>
      </c>
      <c r="F659" s="6"/>
      <c r="G659" s="15">
        <f>G660+G667</f>
        <v>28059.8</v>
      </c>
      <c r="H659" s="15">
        <f>H660+H667</f>
        <v>28059.8</v>
      </c>
    </row>
    <row r="660" spans="1:8" ht="33">
      <c r="A660" s="39" t="str">
        <f ca="1">IF(ISERROR(MATCH(E660,Код_КЦСР,0)),"",INDIRECT(ADDRESS(MATCH(E660,Код_КЦСР,0)+1,2,,,"КЦСР")))</f>
        <v>Руководство и управление в сфере установленных функций органов местного самоуправления</v>
      </c>
      <c r="B660" s="6">
        <v>805</v>
      </c>
      <c r="C660" s="8" t="s">
        <v>527</v>
      </c>
      <c r="D660" s="8" t="s">
        <v>550</v>
      </c>
      <c r="E660" s="6" t="s">
        <v>11</v>
      </c>
      <c r="F660" s="6"/>
      <c r="G660" s="15">
        <f t="shared" si="86"/>
        <v>21090</v>
      </c>
      <c r="H660" s="15">
        <f t="shared" si="86"/>
        <v>21090</v>
      </c>
    </row>
    <row r="661" spans="1:8" ht="12.75">
      <c r="A661" s="39" t="str">
        <f ca="1">IF(ISERROR(MATCH(E661,Код_КЦСР,0)),"",INDIRECT(ADDRESS(MATCH(E661,Код_КЦСР,0)+1,2,,,"КЦСР")))</f>
        <v>Центральный аппарат</v>
      </c>
      <c r="B661" s="6">
        <v>805</v>
      </c>
      <c r="C661" s="8" t="s">
        <v>527</v>
      </c>
      <c r="D661" s="8" t="s">
        <v>550</v>
      </c>
      <c r="E661" s="6" t="s">
        <v>14</v>
      </c>
      <c r="F661" s="6"/>
      <c r="G661" s="15">
        <f>G662+G664</f>
        <v>21090</v>
      </c>
      <c r="H661" s="15">
        <f>H662+H664</f>
        <v>21090</v>
      </c>
    </row>
    <row r="662" spans="1:8" ht="33">
      <c r="A662" s="39" t="str">
        <f ca="1">IF(ISERROR(MATCH(F662,Код_КВР,0)),"",INDIRECT(ADDRESS(MATCH(F662,Код_КВР,0)+1,2,,,"КВР")))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62" s="6">
        <v>805</v>
      </c>
      <c r="C662" s="8" t="s">
        <v>527</v>
      </c>
      <c r="D662" s="8" t="s">
        <v>550</v>
      </c>
      <c r="E662" s="6" t="s">
        <v>14</v>
      </c>
      <c r="F662" s="6">
        <v>100</v>
      </c>
      <c r="G662" s="15">
        <f>G663</f>
        <v>21032.4</v>
      </c>
      <c r="H662" s="15">
        <f>H663</f>
        <v>21032.4</v>
      </c>
    </row>
    <row r="663" spans="1:8" ht="12.75">
      <c r="A663" s="39" t="str">
        <f ca="1">IF(ISERROR(MATCH(F663,Код_КВР,0)),"",INDIRECT(ADDRESS(MATCH(F663,Код_КВР,0)+1,2,,,"КВР")))</f>
        <v>Расходы на выплаты персоналу муниципальных органов</v>
      </c>
      <c r="B663" s="6">
        <v>805</v>
      </c>
      <c r="C663" s="8" t="s">
        <v>527</v>
      </c>
      <c r="D663" s="8" t="s">
        <v>550</v>
      </c>
      <c r="E663" s="6" t="s">
        <v>14</v>
      </c>
      <c r="F663" s="6">
        <v>120</v>
      </c>
      <c r="G663" s="15">
        <v>21032.4</v>
      </c>
      <c r="H663" s="15">
        <v>21032.4</v>
      </c>
    </row>
    <row r="664" spans="1:8" ht="12.75">
      <c r="A664" s="39" t="str">
        <f ca="1">IF(ISERROR(MATCH(F664,Код_КВР,0)),"",INDIRECT(ADDRESS(MATCH(F664,Код_КВР,0)+1,2,,,"КВР")))</f>
        <v>Закупка товаров, работ и услуг для муниципальных нужд</v>
      </c>
      <c r="B664" s="6">
        <v>805</v>
      </c>
      <c r="C664" s="8" t="s">
        <v>527</v>
      </c>
      <c r="D664" s="8" t="s">
        <v>550</v>
      </c>
      <c r="E664" s="6" t="s">
        <v>14</v>
      </c>
      <c r="F664" s="6">
        <v>200</v>
      </c>
      <c r="G664" s="15">
        <f>G665</f>
        <v>57.6</v>
      </c>
      <c r="H664" s="15">
        <f>H665</f>
        <v>57.6</v>
      </c>
    </row>
    <row r="665" spans="1:8" ht="33">
      <c r="A665" s="39" t="str">
        <f ca="1">IF(ISERROR(MATCH(F665,Код_КВР,0)),"",INDIRECT(ADDRESS(MATCH(F665,Код_КВР,0)+1,2,,,"КВР")))</f>
        <v>Иные закупки товаров, работ и услуг для обеспечения муниципальных нужд</v>
      </c>
      <c r="B665" s="6">
        <v>805</v>
      </c>
      <c r="C665" s="8" t="s">
        <v>527</v>
      </c>
      <c r="D665" s="8" t="s">
        <v>550</v>
      </c>
      <c r="E665" s="6" t="s">
        <v>14</v>
      </c>
      <c r="F665" s="6">
        <v>240</v>
      </c>
      <c r="G665" s="15">
        <f>G666</f>
        <v>57.6</v>
      </c>
      <c r="H665" s="15">
        <f>H666</f>
        <v>57.6</v>
      </c>
    </row>
    <row r="666" spans="1:8" ht="33">
      <c r="A666" s="39" t="str">
        <f ca="1">IF(ISERROR(MATCH(F666,Код_КВР,0)),"",INDIRECT(ADDRESS(MATCH(F666,Код_КВР,0)+1,2,,,"КВР")))</f>
        <v xml:space="preserve">Прочая закупка товаров, работ и услуг для обеспечения муниципальных нужд         </v>
      </c>
      <c r="B666" s="6">
        <v>805</v>
      </c>
      <c r="C666" s="8" t="s">
        <v>527</v>
      </c>
      <c r="D666" s="8" t="s">
        <v>550</v>
      </c>
      <c r="E666" s="6" t="s">
        <v>14</v>
      </c>
      <c r="F666" s="6">
        <v>244</v>
      </c>
      <c r="G666" s="15">
        <v>57.6</v>
      </c>
      <c r="H666" s="15">
        <v>57.6</v>
      </c>
    </row>
    <row r="667" spans="1:8" ht="115.5">
      <c r="A667" s="39" t="str">
        <f ca="1">IF(ISERROR(MATCH(E667,Код_КЦСР,0)),"",INDIRECT(ADDRESS(MATCH(E667,Код_КЦСР,0)+1,2,,,"КЦСР")))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667" s="6">
        <v>805</v>
      </c>
      <c r="C667" s="8" t="s">
        <v>527</v>
      </c>
      <c r="D667" s="8" t="s">
        <v>550</v>
      </c>
      <c r="E667" s="6" t="s">
        <v>98</v>
      </c>
      <c r="F667" s="6"/>
      <c r="G667" s="15">
        <f>G668+G670</f>
        <v>6969.8</v>
      </c>
      <c r="H667" s="15">
        <f>H668+H670</f>
        <v>6969.8</v>
      </c>
    </row>
    <row r="668" spans="1:8" ht="33">
      <c r="A668" s="39" t="str">
        <f ca="1">IF(ISERROR(MATCH(F668,Код_КВР,0)),"",INDIRECT(ADDRESS(MATCH(F668,Код_КВР,0)+1,2,,,"КВР")))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68" s="6">
        <v>805</v>
      </c>
      <c r="C668" s="8" t="s">
        <v>527</v>
      </c>
      <c r="D668" s="8" t="s">
        <v>550</v>
      </c>
      <c r="E668" s="6" t="s">
        <v>98</v>
      </c>
      <c r="F668" s="6">
        <v>100</v>
      </c>
      <c r="G668" s="15">
        <f>G669</f>
        <v>6501.2</v>
      </c>
      <c r="H668" s="15">
        <f>H669</f>
        <v>6501.2</v>
      </c>
    </row>
    <row r="669" spans="1:8" ht="12.75">
      <c r="A669" s="39" t="str">
        <f ca="1">IF(ISERROR(MATCH(F669,Код_КВР,0)),"",INDIRECT(ADDRESS(MATCH(F669,Код_КВР,0)+1,2,,,"КВР")))</f>
        <v>Расходы на выплаты персоналу муниципальных органов</v>
      </c>
      <c r="B669" s="6">
        <v>805</v>
      </c>
      <c r="C669" s="8" t="s">
        <v>527</v>
      </c>
      <c r="D669" s="8" t="s">
        <v>550</v>
      </c>
      <c r="E669" s="6" t="s">
        <v>98</v>
      </c>
      <c r="F669" s="6">
        <v>120</v>
      </c>
      <c r="G669" s="15">
        <v>6501.2</v>
      </c>
      <c r="H669" s="15">
        <v>6501.2</v>
      </c>
    </row>
    <row r="670" spans="1:8" ht="12.75">
      <c r="A670" s="39" t="str">
        <f ca="1">IF(ISERROR(MATCH(F670,Код_КВР,0)),"",INDIRECT(ADDRESS(MATCH(F670,Код_КВР,0)+1,2,,,"КВР")))</f>
        <v>Закупка товаров, работ и услуг для муниципальных нужд</v>
      </c>
      <c r="B670" s="6">
        <v>805</v>
      </c>
      <c r="C670" s="8" t="s">
        <v>527</v>
      </c>
      <c r="D670" s="8" t="s">
        <v>550</v>
      </c>
      <c r="E670" s="6" t="s">
        <v>98</v>
      </c>
      <c r="F670" s="6">
        <v>200</v>
      </c>
      <c r="G670" s="15">
        <f>G671</f>
        <v>468.6</v>
      </c>
      <c r="H670" s="15">
        <f>H671</f>
        <v>468.6</v>
      </c>
    </row>
    <row r="671" spans="1:8" ht="33">
      <c r="A671" s="39" t="str">
        <f ca="1">IF(ISERROR(MATCH(F671,Код_КВР,0)),"",INDIRECT(ADDRESS(MATCH(F671,Код_КВР,0)+1,2,,,"КВР")))</f>
        <v>Иные закупки товаров, работ и услуг для обеспечения муниципальных нужд</v>
      </c>
      <c r="B671" s="6">
        <v>805</v>
      </c>
      <c r="C671" s="8" t="s">
        <v>527</v>
      </c>
      <c r="D671" s="8" t="s">
        <v>550</v>
      </c>
      <c r="E671" s="6" t="s">
        <v>98</v>
      </c>
      <c r="F671" s="6">
        <v>240</v>
      </c>
      <c r="G671" s="15">
        <f>G672</f>
        <v>468.6</v>
      </c>
      <c r="H671" s="15">
        <f>H672</f>
        <v>468.6</v>
      </c>
    </row>
    <row r="672" spans="1:8" ht="33">
      <c r="A672" s="39" t="str">
        <f ca="1">IF(ISERROR(MATCH(F672,Код_КВР,0)),"",INDIRECT(ADDRESS(MATCH(F672,Код_КВР,0)+1,2,,,"КВР")))</f>
        <v xml:space="preserve">Прочая закупка товаров, работ и услуг для обеспечения муниципальных нужд         </v>
      </c>
      <c r="B672" s="6">
        <v>805</v>
      </c>
      <c r="C672" s="8" t="s">
        <v>527</v>
      </c>
      <c r="D672" s="8" t="s">
        <v>550</v>
      </c>
      <c r="E672" s="6" t="s">
        <v>98</v>
      </c>
      <c r="F672" s="6">
        <v>244</v>
      </c>
      <c r="G672" s="15">
        <v>468.6</v>
      </c>
      <c r="H672" s="15">
        <v>468.6</v>
      </c>
    </row>
    <row r="673" spans="1:8" ht="12.75">
      <c r="A673" s="39" t="str">
        <f ca="1">IF(ISERROR(MATCH(C673,Код_Раздел,0)),"",INDIRECT(ADDRESS(MATCH(C673,Код_Раздел,0)+1,2,,,"Раздел")))</f>
        <v>Социальная политика</v>
      </c>
      <c r="B673" s="6">
        <v>805</v>
      </c>
      <c r="C673" s="8" t="s">
        <v>520</v>
      </c>
      <c r="D673" s="8"/>
      <c r="E673" s="6"/>
      <c r="F673" s="6"/>
      <c r="G673" s="15">
        <f>G674+G693</f>
        <v>145386.7</v>
      </c>
      <c r="H673" s="15">
        <f>H674+H693</f>
        <v>144848.2</v>
      </c>
    </row>
    <row r="674" spans="1:8" ht="12.75">
      <c r="A674" s="10" t="s">
        <v>511</v>
      </c>
      <c r="B674" s="6">
        <v>805</v>
      </c>
      <c r="C674" s="8" t="s">
        <v>520</v>
      </c>
      <c r="D674" s="8" t="s">
        <v>546</v>
      </c>
      <c r="E674" s="6"/>
      <c r="F674" s="6"/>
      <c r="G674" s="15">
        <f>G675</f>
        <v>19360.2</v>
      </c>
      <c r="H674" s="15">
        <f>H675</f>
        <v>18821.7</v>
      </c>
    </row>
    <row r="675" spans="1:8" ht="12.75">
      <c r="A675" s="39" t="str">
        <f ca="1">IF(ISERROR(MATCH(E675,Код_КЦСР,0)),"",INDIRECT(ADDRESS(MATCH(E675,Код_КЦСР,0)+1,2,,,"КЦСР")))</f>
        <v>Муниципальная программа «Развитие образования» на 2013-2022 годы</v>
      </c>
      <c r="B675" s="6">
        <v>805</v>
      </c>
      <c r="C675" s="8" t="s">
        <v>520</v>
      </c>
      <c r="D675" s="8" t="s">
        <v>546</v>
      </c>
      <c r="E675" s="6" t="s">
        <v>602</v>
      </c>
      <c r="F675" s="6"/>
      <c r="G675" s="15">
        <f>G676+G681+G687</f>
        <v>19360.2</v>
      </c>
      <c r="H675" s="15">
        <f>H676+H681+H687</f>
        <v>18821.7</v>
      </c>
    </row>
    <row r="676" spans="1:8" ht="12.75">
      <c r="A676" s="39" t="str">
        <f ca="1">IF(ISERROR(MATCH(E676,Код_КЦСР,0)),"",INDIRECT(ADDRESS(MATCH(E676,Код_КЦСР,0)+1,2,,,"КЦСР")))</f>
        <v>Общее образование</v>
      </c>
      <c r="B676" s="6">
        <v>805</v>
      </c>
      <c r="C676" s="8" t="s">
        <v>520</v>
      </c>
      <c r="D676" s="8" t="s">
        <v>546</v>
      </c>
      <c r="E676" s="6" t="s">
        <v>612</v>
      </c>
      <c r="F676" s="6"/>
      <c r="G676" s="15">
        <f aca="true" t="shared" si="87" ref="G676:H679">G677</f>
        <v>5559.3</v>
      </c>
      <c r="H676" s="15">
        <f t="shared" si="87"/>
        <v>5020.8</v>
      </c>
    </row>
    <row r="677" spans="1:8" ht="115.5">
      <c r="A677" s="39" t="str">
        <f ca="1">IF(ISERROR(MATCH(E677,Код_КЦСР,0)),"",INDIRECT(ADDRESS(MATCH(E677,Код_КЦСР,0)+1,2,,,"КЦСР")))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677" s="6">
        <v>805</v>
      </c>
      <c r="C677" s="8" t="s">
        <v>520</v>
      </c>
      <c r="D677" s="8" t="s">
        <v>546</v>
      </c>
      <c r="E677" s="6" t="s">
        <v>145</v>
      </c>
      <c r="F677" s="6"/>
      <c r="G677" s="15">
        <f t="shared" si="87"/>
        <v>5559.3</v>
      </c>
      <c r="H677" s="15">
        <f t="shared" si="87"/>
        <v>5020.8</v>
      </c>
    </row>
    <row r="678" spans="1:8" ht="12.75">
      <c r="A678" s="39" t="str">
        <f ca="1">IF(ISERROR(MATCH(F678,Код_КВР,0)),"",INDIRECT(ADDRESS(MATCH(F678,Код_КВР,0)+1,2,,,"КВР")))</f>
        <v>Социальное обеспечение и иные выплаты населению</v>
      </c>
      <c r="B678" s="6">
        <v>805</v>
      </c>
      <c r="C678" s="8" t="s">
        <v>520</v>
      </c>
      <c r="D678" s="8" t="s">
        <v>546</v>
      </c>
      <c r="E678" s="6" t="s">
        <v>145</v>
      </c>
      <c r="F678" s="6">
        <v>300</v>
      </c>
      <c r="G678" s="15">
        <f t="shared" si="87"/>
        <v>5559.3</v>
      </c>
      <c r="H678" s="15">
        <f t="shared" si="87"/>
        <v>5020.8</v>
      </c>
    </row>
    <row r="679" spans="1:8" ht="33">
      <c r="A679" s="39" t="str">
        <f ca="1">IF(ISERROR(MATCH(F679,Код_КВР,0)),"",INDIRECT(ADDRESS(MATCH(F679,Код_КВР,0)+1,2,,,"КВР")))</f>
        <v>Социальные выплаты гражданам, кроме публичных нормативных социальных выплат</v>
      </c>
      <c r="B679" s="6">
        <v>805</v>
      </c>
      <c r="C679" s="8" t="s">
        <v>520</v>
      </c>
      <c r="D679" s="8" t="s">
        <v>546</v>
      </c>
      <c r="E679" s="6" t="s">
        <v>145</v>
      </c>
      <c r="F679" s="6">
        <v>320</v>
      </c>
      <c r="G679" s="15">
        <f t="shared" si="87"/>
        <v>5559.3</v>
      </c>
      <c r="H679" s="15">
        <f t="shared" si="87"/>
        <v>5020.8</v>
      </c>
    </row>
    <row r="680" spans="1:8" ht="33">
      <c r="A680" s="39" t="str">
        <f ca="1">IF(ISERROR(MATCH(F680,Код_КВР,0)),"",INDIRECT(ADDRESS(MATCH(F680,Код_КВР,0)+1,2,,,"КВР")))</f>
        <v>Пособия, компенсации и иные социальные выплаты гражданам, кроме публичных нормативных обязательств</v>
      </c>
      <c r="B680" s="6">
        <v>805</v>
      </c>
      <c r="C680" s="8" t="s">
        <v>520</v>
      </c>
      <c r="D680" s="8" t="s">
        <v>546</v>
      </c>
      <c r="E680" s="6" t="s">
        <v>145</v>
      </c>
      <c r="F680" s="6">
        <v>321</v>
      </c>
      <c r="G680" s="15">
        <v>5559.3</v>
      </c>
      <c r="H680" s="15">
        <v>5020.8</v>
      </c>
    </row>
    <row r="681" spans="1:8" ht="12.75">
      <c r="A681" s="39" t="str">
        <f ca="1">IF(ISERROR(MATCH(E681,Код_КЦСР,0)),"",INDIRECT(ADDRESS(MATCH(E681,Код_КЦСР,0)+1,2,,,"КЦСР")))</f>
        <v>Кадровое обеспечение муниципальной системы образования</v>
      </c>
      <c r="B681" s="6">
        <v>805</v>
      </c>
      <c r="C681" s="8" t="s">
        <v>520</v>
      </c>
      <c r="D681" s="8" t="s">
        <v>546</v>
      </c>
      <c r="E681" s="6" t="s">
        <v>623</v>
      </c>
      <c r="F681" s="6"/>
      <c r="G681" s="15">
        <f aca="true" t="shared" si="88" ref="G681:H685">G682</f>
        <v>11634.9</v>
      </c>
      <c r="H681" s="15">
        <f t="shared" si="88"/>
        <v>11634.9</v>
      </c>
    </row>
    <row r="682" spans="1:8" ht="33">
      <c r="A682" s="39" t="str">
        <f ca="1">IF(ISERROR(MATCH(E682,Код_КЦСР,0)),"",INDIRECT(ADDRESS(MATCH(E682,Код_КЦСР,0)+1,2,,,"КЦСР")))</f>
        <v xml:space="preserve">Осуществление денежных выплат работникам муниципальных образовательных учреждений     </v>
      </c>
      <c r="B682" s="6">
        <v>805</v>
      </c>
      <c r="C682" s="8" t="s">
        <v>520</v>
      </c>
      <c r="D682" s="8" t="s">
        <v>546</v>
      </c>
      <c r="E682" s="6" t="s">
        <v>3</v>
      </c>
      <c r="F682" s="6"/>
      <c r="G682" s="15">
        <f t="shared" si="88"/>
        <v>11634.9</v>
      </c>
      <c r="H682" s="15">
        <f t="shared" si="88"/>
        <v>11634.9</v>
      </c>
    </row>
    <row r="683" spans="1:8" ht="49.5">
      <c r="A683" s="39" t="str">
        <f ca="1">IF(ISERROR(MATCH(E683,Код_КЦСР,0)),"",INDIRECT(ADDRESS(MATCH(E683,Код_КЦСР,0)+1,2,,,"КЦСР")))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ЧГД от 29.05.2012 № 94</v>
      </c>
      <c r="B683" s="6">
        <v>805</v>
      </c>
      <c r="C683" s="8" t="s">
        <v>520</v>
      </c>
      <c r="D683" s="8" t="s">
        <v>546</v>
      </c>
      <c r="E683" s="6" t="s">
        <v>171</v>
      </c>
      <c r="F683" s="6"/>
      <c r="G683" s="15">
        <f t="shared" si="88"/>
        <v>11634.9</v>
      </c>
      <c r="H683" s="15">
        <f t="shared" si="88"/>
        <v>11634.9</v>
      </c>
    </row>
    <row r="684" spans="1:8" ht="12.75">
      <c r="A684" s="39" t="str">
        <f ca="1">IF(ISERROR(MATCH(F684,Код_КВР,0)),"",INDIRECT(ADDRESS(MATCH(F684,Код_КВР,0)+1,2,,,"КВР")))</f>
        <v>Социальное обеспечение и иные выплаты населению</v>
      </c>
      <c r="B684" s="6">
        <v>805</v>
      </c>
      <c r="C684" s="8" t="s">
        <v>520</v>
      </c>
      <c r="D684" s="8" t="s">
        <v>546</v>
      </c>
      <c r="E684" s="6" t="s">
        <v>171</v>
      </c>
      <c r="F684" s="6">
        <v>300</v>
      </c>
      <c r="G684" s="15">
        <f t="shared" si="88"/>
        <v>11634.9</v>
      </c>
      <c r="H684" s="15">
        <f t="shared" si="88"/>
        <v>11634.9</v>
      </c>
    </row>
    <row r="685" spans="1:8" ht="12.75">
      <c r="A685" s="39" t="str">
        <f ca="1">IF(ISERROR(MATCH(F685,Код_КВР,0)),"",INDIRECT(ADDRESS(MATCH(F685,Код_КВР,0)+1,2,,,"КВР")))</f>
        <v>Публичные нормативные социальные выплаты гражданам</v>
      </c>
      <c r="B685" s="6">
        <v>805</v>
      </c>
      <c r="C685" s="8" t="s">
        <v>520</v>
      </c>
      <c r="D685" s="8" t="s">
        <v>546</v>
      </c>
      <c r="E685" s="6" t="s">
        <v>171</v>
      </c>
      <c r="F685" s="6">
        <v>310</v>
      </c>
      <c r="G685" s="15">
        <f t="shared" si="88"/>
        <v>11634.9</v>
      </c>
      <c r="H685" s="15">
        <f t="shared" si="88"/>
        <v>11634.9</v>
      </c>
    </row>
    <row r="686" spans="1:8" ht="33">
      <c r="A686" s="39" t="str">
        <f ca="1">IF(ISERROR(MATCH(F686,Код_КВР,0)),"",INDIRECT(ADDRESS(MATCH(F686,Код_КВР,0)+1,2,,,"КВР")))</f>
        <v>Пособия, компенсации, меры социальной поддержки по публичным нормативным обязательствам</v>
      </c>
      <c r="B686" s="6">
        <v>805</v>
      </c>
      <c r="C686" s="8" t="s">
        <v>520</v>
      </c>
      <c r="D686" s="8" t="s">
        <v>546</v>
      </c>
      <c r="E686" s="6" t="s">
        <v>171</v>
      </c>
      <c r="F686" s="6">
        <v>313</v>
      </c>
      <c r="G686" s="15">
        <v>11634.9</v>
      </c>
      <c r="H686" s="15">
        <v>11634.9</v>
      </c>
    </row>
    <row r="687" spans="1:8" ht="33">
      <c r="A687" s="39" t="str">
        <f ca="1">IF(ISERROR(MATCH(E687,Код_КЦСР,0)),"",INDIRECT(ADDRESS(MATCH(E687,Код_КЦСР,0)+1,2,,,"КЦСР")))</f>
        <v>Социально-педагогическая поддержка детей-сирот и детей, оставшихся без попечения родителей</v>
      </c>
      <c r="B687" s="6">
        <v>805</v>
      </c>
      <c r="C687" s="8" t="s">
        <v>520</v>
      </c>
      <c r="D687" s="8" t="s">
        <v>546</v>
      </c>
      <c r="E687" s="6" t="s">
        <v>122</v>
      </c>
      <c r="F687" s="6"/>
      <c r="G687" s="15">
        <f aca="true" t="shared" si="89" ref="G687:H689">G688</f>
        <v>2166</v>
      </c>
      <c r="H687" s="15">
        <f t="shared" si="89"/>
        <v>2166</v>
      </c>
    </row>
    <row r="688" spans="1:8" ht="66">
      <c r="A688" s="39" t="str">
        <f ca="1">IF(ISERROR(MATCH(E688,Код_КЦСР,0)),"",INDIRECT(ADDRESS(MATCH(E688,Код_КЦСР,0)+1,2,,,"КЦСР")))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88" s="6">
        <v>805</v>
      </c>
      <c r="C688" s="8" t="s">
        <v>520</v>
      </c>
      <c r="D688" s="8" t="s">
        <v>546</v>
      </c>
      <c r="E688" s="6" t="s">
        <v>124</v>
      </c>
      <c r="F688" s="6"/>
      <c r="G688" s="15">
        <f t="shared" si="89"/>
        <v>2166</v>
      </c>
      <c r="H688" s="15">
        <f t="shared" si="89"/>
        <v>2166</v>
      </c>
    </row>
    <row r="689" spans="1:8" ht="12.75">
      <c r="A689" s="39" t="str">
        <f ca="1">IF(ISERROR(MATCH(F689,Код_КВР,0)),"",INDIRECT(ADDRESS(MATCH(F689,Код_КВР,0)+1,2,,,"КВР")))</f>
        <v>Социальное обеспечение и иные выплаты населению</v>
      </c>
      <c r="B689" s="6">
        <v>805</v>
      </c>
      <c r="C689" s="8" t="s">
        <v>520</v>
      </c>
      <c r="D689" s="8" t="s">
        <v>546</v>
      </c>
      <c r="E689" s="6" t="s">
        <v>124</v>
      </c>
      <c r="F689" s="6">
        <v>300</v>
      </c>
      <c r="G689" s="15">
        <f t="shared" si="89"/>
        <v>2166</v>
      </c>
      <c r="H689" s="15">
        <f t="shared" si="89"/>
        <v>2166</v>
      </c>
    </row>
    <row r="690" spans="1:8" ht="33">
      <c r="A690" s="39" t="str">
        <f ca="1">IF(ISERROR(MATCH(F690,Код_КВР,0)),"",INDIRECT(ADDRESS(MATCH(F690,Код_КВР,0)+1,2,,,"КВР")))</f>
        <v>Социальные выплаты гражданам, кроме публичных нормативных социальных выплат</v>
      </c>
      <c r="B690" s="6">
        <v>805</v>
      </c>
      <c r="C690" s="8" t="s">
        <v>520</v>
      </c>
      <c r="D690" s="8" t="s">
        <v>546</v>
      </c>
      <c r="E690" s="6" t="s">
        <v>124</v>
      </c>
      <c r="F690" s="6">
        <v>320</v>
      </c>
      <c r="G690" s="15">
        <f>SUM(G691+G692)</f>
        <v>2166</v>
      </c>
      <c r="H690" s="15">
        <f>SUM(H691+H692)</f>
        <v>2166</v>
      </c>
    </row>
    <row r="691" spans="1:8" ht="33">
      <c r="A691" s="39" t="str">
        <f ca="1">IF(ISERROR(MATCH(F691,Код_КВР,0)),"",INDIRECT(ADDRESS(MATCH(F691,Код_КВР,0)+1,2,,,"КВР")))</f>
        <v>Пособия, компенсации и иные социальные выплаты гражданам, кроме публичных нормативных обязательств</v>
      </c>
      <c r="B691" s="6">
        <v>805</v>
      </c>
      <c r="C691" s="8" t="s">
        <v>520</v>
      </c>
      <c r="D691" s="8" t="s">
        <v>546</v>
      </c>
      <c r="E691" s="6" t="s">
        <v>124</v>
      </c>
      <c r="F691" s="6">
        <v>321</v>
      </c>
      <c r="G691" s="15">
        <f>696+1200</f>
        <v>1896</v>
      </c>
      <c r="H691" s="15">
        <f>696+1200</f>
        <v>1896</v>
      </c>
    </row>
    <row r="692" spans="1:8" ht="33">
      <c r="A692" s="39" t="str">
        <f ca="1">IF(ISERROR(MATCH(F692,Код_КВР,0)),"",INDIRECT(ADDRESS(MATCH(F692,Код_КВР,0)+1,2,,,"КВР")))</f>
        <v>Приобретение товаров, работ, услуг в пользу граждан в целях их социального обеспечения</v>
      </c>
      <c r="B692" s="6">
        <v>805</v>
      </c>
      <c r="C692" s="8" t="s">
        <v>520</v>
      </c>
      <c r="D692" s="8" t="s">
        <v>546</v>
      </c>
      <c r="E692" s="6" t="s">
        <v>124</v>
      </c>
      <c r="F692" s="6">
        <v>323</v>
      </c>
      <c r="G692" s="15">
        <v>270</v>
      </c>
      <c r="H692" s="15">
        <v>270</v>
      </c>
    </row>
    <row r="693" spans="1:8" ht="12.75">
      <c r="A693" s="11" t="s">
        <v>536</v>
      </c>
      <c r="B693" s="6">
        <v>805</v>
      </c>
      <c r="C693" s="8" t="s">
        <v>520</v>
      </c>
      <c r="D693" s="8" t="s">
        <v>547</v>
      </c>
      <c r="E693" s="6"/>
      <c r="F693" s="6"/>
      <c r="G693" s="15">
        <f>G694</f>
        <v>126026.5</v>
      </c>
      <c r="H693" s="15">
        <f>H694</f>
        <v>126026.5</v>
      </c>
    </row>
    <row r="694" spans="1:8" ht="12.75">
      <c r="A694" s="39" t="str">
        <f ca="1">IF(ISERROR(MATCH(E694,Код_КЦСР,0)),"",INDIRECT(ADDRESS(MATCH(E694,Код_КЦСР,0)+1,2,,,"КЦСР")))</f>
        <v>Муниципальная программа «Развитие образования» на 2013-2022 годы</v>
      </c>
      <c r="B694" s="6">
        <v>805</v>
      </c>
      <c r="C694" s="8" t="s">
        <v>520</v>
      </c>
      <c r="D694" s="8" t="s">
        <v>547</v>
      </c>
      <c r="E694" s="6" t="s">
        <v>602</v>
      </c>
      <c r="F694" s="6"/>
      <c r="G694" s="15">
        <f>G695+G700+G706</f>
        <v>126026.5</v>
      </c>
      <c r="H694" s="15">
        <f>H695+H700+H706</f>
        <v>126026.5</v>
      </c>
    </row>
    <row r="695" spans="1:8" ht="12.75">
      <c r="A695" s="39" t="str">
        <f ca="1">IF(ISERROR(MATCH(E695,Код_КЦСР,0)),"",INDIRECT(ADDRESS(MATCH(E695,Код_КЦСР,0)+1,2,,,"КЦСР")))</f>
        <v>Дошкольное образование</v>
      </c>
      <c r="B695" s="6">
        <v>805</v>
      </c>
      <c r="C695" s="8" t="s">
        <v>520</v>
      </c>
      <c r="D695" s="8" t="s">
        <v>547</v>
      </c>
      <c r="E695" s="6" t="s">
        <v>610</v>
      </c>
      <c r="F695" s="6"/>
      <c r="G695" s="15">
        <f>G696</f>
        <v>63969.3</v>
      </c>
      <c r="H695" s="15">
        <f>H696</f>
        <v>63969.3</v>
      </c>
    </row>
    <row r="696" spans="1:8" ht="66">
      <c r="A696" s="39" t="str">
        <f ca="1">IF(ISERROR(MATCH(E696,Код_КЦСР,0)),"",INDIRECT(ADDRESS(MATCH(E696,Код_КЦСР,0)+1,2,,,"КЦСР")))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96" s="6">
        <v>805</v>
      </c>
      <c r="C696" s="8" t="s">
        <v>520</v>
      </c>
      <c r="D696" s="8" t="s">
        <v>547</v>
      </c>
      <c r="E696" s="6" t="s">
        <v>139</v>
      </c>
      <c r="F696" s="6"/>
      <c r="G696" s="15">
        <f aca="true" t="shared" si="90" ref="G696:H698">G697</f>
        <v>63969.3</v>
      </c>
      <c r="H696" s="15">
        <f t="shared" si="90"/>
        <v>63969.3</v>
      </c>
    </row>
    <row r="697" spans="1:8" ht="12.75">
      <c r="A697" s="39" t="str">
        <f ca="1">IF(ISERROR(MATCH(F697,Код_КВР,0)),"",INDIRECT(ADDRESS(MATCH(F697,Код_КВР,0)+1,2,,,"КВР")))</f>
        <v>Социальное обеспечение и иные выплаты населению</v>
      </c>
      <c r="B697" s="6">
        <v>805</v>
      </c>
      <c r="C697" s="8" t="s">
        <v>520</v>
      </c>
      <c r="D697" s="8" t="s">
        <v>547</v>
      </c>
      <c r="E697" s="6" t="s">
        <v>139</v>
      </c>
      <c r="F697" s="6">
        <v>300</v>
      </c>
      <c r="G697" s="15">
        <f t="shared" si="90"/>
        <v>63969.3</v>
      </c>
      <c r="H697" s="15">
        <f t="shared" si="90"/>
        <v>63969.3</v>
      </c>
    </row>
    <row r="698" spans="1:8" ht="33">
      <c r="A698" s="39" t="str">
        <f ca="1">IF(ISERROR(MATCH(F698,Код_КВР,0)),"",INDIRECT(ADDRESS(MATCH(F698,Код_КВР,0)+1,2,,,"КВР")))</f>
        <v>Социальные выплаты гражданам, кроме публичных нормативных социальных выплат</v>
      </c>
      <c r="B698" s="6">
        <v>805</v>
      </c>
      <c r="C698" s="8" t="s">
        <v>520</v>
      </c>
      <c r="D698" s="8" t="s">
        <v>547</v>
      </c>
      <c r="E698" s="6" t="s">
        <v>139</v>
      </c>
      <c r="F698" s="6">
        <v>320</v>
      </c>
      <c r="G698" s="15">
        <f t="shared" si="90"/>
        <v>63969.3</v>
      </c>
      <c r="H698" s="15">
        <f t="shared" si="90"/>
        <v>63969.3</v>
      </c>
    </row>
    <row r="699" spans="1:8" ht="33">
      <c r="A699" s="39" t="str">
        <f ca="1">IF(ISERROR(MATCH(F699,Код_КВР,0)),"",INDIRECT(ADDRESS(MATCH(F699,Код_КВР,0)+1,2,,,"КВР")))</f>
        <v>Пособия, компенсации и иные социальные выплаты гражданам, кроме публичных нормативных обязательств</v>
      </c>
      <c r="B699" s="6">
        <v>805</v>
      </c>
      <c r="C699" s="8" t="s">
        <v>520</v>
      </c>
      <c r="D699" s="8" t="s">
        <v>547</v>
      </c>
      <c r="E699" s="6" t="s">
        <v>139</v>
      </c>
      <c r="F699" s="6">
        <v>321</v>
      </c>
      <c r="G699" s="15">
        <v>63969.3</v>
      </c>
      <c r="H699" s="15">
        <v>63969.3</v>
      </c>
    </row>
    <row r="700" spans="1:8" ht="12.75">
      <c r="A700" s="39" t="str">
        <f ca="1">IF(ISERROR(MATCH(E700,Код_КЦСР,0)),"",INDIRECT(ADDRESS(MATCH(E700,Код_КЦСР,0)+1,2,,,"КЦСР")))</f>
        <v>Кадровое обеспечение муниципальной системы образования</v>
      </c>
      <c r="B700" s="6">
        <v>805</v>
      </c>
      <c r="C700" s="8" t="s">
        <v>520</v>
      </c>
      <c r="D700" s="8" t="s">
        <v>547</v>
      </c>
      <c r="E700" s="6" t="s">
        <v>623</v>
      </c>
      <c r="F700" s="6"/>
      <c r="G700" s="15">
        <f aca="true" t="shared" si="91" ref="G700:H704">G701</f>
        <v>12418.6</v>
      </c>
      <c r="H700" s="15">
        <f t="shared" si="91"/>
        <v>12418.6</v>
      </c>
    </row>
    <row r="701" spans="1:8" ht="33">
      <c r="A701" s="39" t="str">
        <f ca="1">IF(ISERROR(MATCH(E701,Код_КЦСР,0)),"",INDIRECT(ADDRESS(MATCH(E701,Код_КЦСР,0)+1,2,,,"КЦСР")))</f>
        <v xml:space="preserve">Осуществление денежных выплат работникам муниципальных образовательных учреждений     </v>
      </c>
      <c r="B701" s="6">
        <v>805</v>
      </c>
      <c r="C701" s="8" t="s">
        <v>520</v>
      </c>
      <c r="D701" s="8" t="s">
        <v>547</v>
      </c>
      <c r="E701" s="6" t="s">
        <v>3</v>
      </c>
      <c r="F701" s="6"/>
      <c r="G701" s="15">
        <f t="shared" si="91"/>
        <v>12418.6</v>
      </c>
      <c r="H701" s="15">
        <f t="shared" si="91"/>
        <v>12418.6</v>
      </c>
    </row>
    <row r="702" spans="1:8" ht="66">
      <c r="A702" s="39" t="str">
        <f ca="1">IF(ISERROR(MATCH(E702,Код_КЦСР,0)),"",INDIRECT(ADDRESS(MATCH(E702,Код_КЦСР,0)+1,2,,,"КЦСР")))</f>
        <v>Компенсация части родительской платы за содержание ребенка  в детском саду (присмотр и уход за детьми) штатным работникам муниципальных дошкольных образовательных учреждений в соответствии с решением ЧГД от 30.10.2012 № 203</v>
      </c>
      <c r="B702" s="6">
        <v>805</v>
      </c>
      <c r="C702" s="8" t="s">
        <v>520</v>
      </c>
      <c r="D702" s="8" t="s">
        <v>547</v>
      </c>
      <c r="E702" s="6" t="s">
        <v>173</v>
      </c>
      <c r="F702" s="6"/>
      <c r="G702" s="15">
        <f t="shared" si="91"/>
        <v>12418.6</v>
      </c>
      <c r="H702" s="15">
        <f t="shared" si="91"/>
        <v>12418.6</v>
      </c>
    </row>
    <row r="703" spans="1:8" ht="12.75">
      <c r="A703" s="39" t="str">
        <f ca="1">IF(ISERROR(MATCH(F703,Код_КВР,0)),"",INDIRECT(ADDRESS(MATCH(F703,Код_КВР,0)+1,2,,,"КВР")))</f>
        <v>Социальное обеспечение и иные выплаты населению</v>
      </c>
      <c r="B703" s="6">
        <v>805</v>
      </c>
      <c r="C703" s="8" t="s">
        <v>520</v>
      </c>
      <c r="D703" s="8" t="s">
        <v>547</v>
      </c>
      <c r="E703" s="6" t="s">
        <v>173</v>
      </c>
      <c r="F703" s="6">
        <v>300</v>
      </c>
      <c r="G703" s="15">
        <f t="shared" si="91"/>
        <v>12418.6</v>
      </c>
      <c r="H703" s="15">
        <f t="shared" si="91"/>
        <v>12418.6</v>
      </c>
    </row>
    <row r="704" spans="1:8" ht="12.75">
      <c r="A704" s="39" t="str">
        <f ca="1">IF(ISERROR(MATCH(F704,Код_КВР,0)),"",INDIRECT(ADDRESS(MATCH(F704,Код_КВР,0)+1,2,,,"КВР")))</f>
        <v>Публичные нормативные социальные выплаты гражданам</v>
      </c>
      <c r="B704" s="6">
        <v>805</v>
      </c>
      <c r="C704" s="8" t="s">
        <v>520</v>
      </c>
      <c r="D704" s="8" t="s">
        <v>547</v>
      </c>
      <c r="E704" s="6" t="s">
        <v>173</v>
      </c>
      <c r="F704" s="6">
        <v>310</v>
      </c>
      <c r="G704" s="15">
        <f t="shared" si="91"/>
        <v>12418.6</v>
      </c>
      <c r="H704" s="15">
        <f t="shared" si="91"/>
        <v>12418.6</v>
      </c>
    </row>
    <row r="705" spans="1:8" ht="33">
      <c r="A705" s="39" t="str">
        <f ca="1">IF(ISERROR(MATCH(F705,Код_КВР,0)),"",INDIRECT(ADDRESS(MATCH(F705,Код_КВР,0)+1,2,,,"КВР")))</f>
        <v>Пособия, компенсации, меры социальной поддержки по публичным нормативным обязательствам</v>
      </c>
      <c r="B705" s="6">
        <v>805</v>
      </c>
      <c r="C705" s="8" t="s">
        <v>520</v>
      </c>
      <c r="D705" s="8" t="s">
        <v>547</v>
      </c>
      <c r="E705" s="6" t="s">
        <v>173</v>
      </c>
      <c r="F705" s="6">
        <v>313</v>
      </c>
      <c r="G705" s="15">
        <v>12418.6</v>
      </c>
      <c r="H705" s="15">
        <v>12418.6</v>
      </c>
    </row>
    <row r="706" spans="1:8" ht="33">
      <c r="A706" s="39" t="str">
        <f ca="1">IF(ISERROR(MATCH(E706,Код_КЦСР,0)),"",INDIRECT(ADDRESS(MATCH(E706,Код_КЦСР,0)+1,2,,,"КЦСР")))</f>
        <v>Социально-педагогическая поддержка детей-сирот и детей, оставшихся без попечения родителей</v>
      </c>
      <c r="B706" s="6">
        <v>805</v>
      </c>
      <c r="C706" s="8" t="s">
        <v>520</v>
      </c>
      <c r="D706" s="8" t="s">
        <v>547</v>
      </c>
      <c r="E706" s="6" t="s">
        <v>122</v>
      </c>
      <c r="F706" s="6"/>
      <c r="G706" s="15">
        <f aca="true" t="shared" si="92" ref="G706:H709">G707</f>
        <v>49638.6</v>
      </c>
      <c r="H706" s="15">
        <f t="shared" si="92"/>
        <v>49638.6</v>
      </c>
    </row>
    <row r="707" spans="1:8" ht="148.5">
      <c r="A707" s="39" t="str">
        <f ca="1">IF(ISERROR(MATCH(E707,Код_КЦСР,0)),"",INDIRECT(ADDRESS(MATCH(E707,Код_КЦСР,0)+1,2,,,"КЦСР")))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707" s="6">
        <v>805</v>
      </c>
      <c r="C707" s="8" t="s">
        <v>520</v>
      </c>
      <c r="D707" s="8" t="s">
        <v>547</v>
      </c>
      <c r="E707" s="6" t="s">
        <v>143</v>
      </c>
      <c r="F707" s="6"/>
      <c r="G707" s="15">
        <f t="shared" si="92"/>
        <v>49638.6</v>
      </c>
      <c r="H707" s="15">
        <f t="shared" si="92"/>
        <v>49638.6</v>
      </c>
    </row>
    <row r="708" spans="1:8" ht="12.75">
      <c r="A708" s="39" t="str">
        <f ca="1">IF(ISERROR(MATCH(F708,Код_КВР,0)),"",INDIRECT(ADDRESS(MATCH(F708,Код_КВР,0)+1,2,,,"КВР")))</f>
        <v>Социальное обеспечение и иные выплаты населению</v>
      </c>
      <c r="B708" s="6">
        <v>805</v>
      </c>
      <c r="C708" s="8" t="s">
        <v>520</v>
      </c>
      <c r="D708" s="8" t="s">
        <v>547</v>
      </c>
      <c r="E708" s="6" t="s">
        <v>143</v>
      </c>
      <c r="F708" s="6">
        <v>300</v>
      </c>
      <c r="G708" s="15">
        <f t="shared" si="92"/>
        <v>49638.6</v>
      </c>
      <c r="H708" s="15">
        <f t="shared" si="92"/>
        <v>49638.6</v>
      </c>
    </row>
    <row r="709" spans="1:8" ht="33">
      <c r="A709" s="39" t="str">
        <f ca="1">IF(ISERROR(MATCH(F709,Код_КВР,0)),"",INDIRECT(ADDRESS(MATCH(F709,Код_КВР,0)+1,2,,,"КВР")))</f>
        <v>Социальные выплаты гражданам, кроме публичных нормативных социальных выплат</v>
      </c>
      <c r="B709" s="6">
        <v>805</v>
      </c>
      <c r="C709" s="8" t="s">
        <v>520</v>
      </c>
      <c r="D709" s="8" t="s">
        <v>547</v>
      </c>
      <c r="E709" s="6" t="s">
        <v>143</v>
      </c>
      <c r="F709" s="6">
        <v>320</v>
      </c>
      <c r="G709" s="15">
        <f t="shared" si="92"/>
        <v>49638.6</v>
      </c>
      <c r="H709" s="15">
        <f t="shared" si="92"/>
        <v>49638.6</v>
      </c>
    </row>
    <row r="710" spans="1:8" ht="33">
      <c r="A710" s="39" t="str">
        <f ca="1">IF(ISERROR(MATCH(F710,Код_КВР,0)),"",INDIRECT(ADDRESS(MATCH(F710,Код_КВР,0)+1,2,,,"КВР")))</f>
        <v>Пособия, компенсации и иные социальные выплаты гражданам, кроме публичных нормативных обязательств</v>
      </c>
      <c r="B710" s="6">
        <v>805</v>
      </c>
      <c r="C710" s="8" t="s">
        <v>520</v>
      </c>
      <c r="D710" s="8" t="s">
        <v>547</v>
      </c>
      <c r="E710" s="6" t="s">
        <v>143</v>
      </c>
      <c r="F710" s="6">
        <v>321</v>
      </c>
      <c r="G710" s="15">
        <v>49638.6</v>
      </c>
      <c r="H710" s="15">
        <v>49638.6</v>
      </c>
    </row>
    <row r="711" spans="1:8" ht="12.75">
      <c r="A711" s="39" t="str">
        <f ca="1">IF(ISERROR(MATCH(B711,Код_ППП,0)),"",INDIRECT(ADDRESS(MATCH(B711,Код_ППП,0)+1,2,,,"ППП")))</f>
        <v>ФИНАНСОВОЕ УПРАВЛЕНИЕ МЭРИИ ГОРОДА</v>
      </c>
      <c r="B711" s="6">
        <v>807</v>
      </c>
      <c r="C711" s="8"/>
      <c r="D711" s="8"/>
      <c r="E711" s="6"/>
      <c r="F711" s="6"/>
      <c r="G711" s="15">
        <f>G712+G744+G752</f>
        <v>164655.3</v>
      </c>
      <c r="H711" s="15">
        <f>H712+H744+H752</f>
        <v>159347.69999999998</v>
      </c>
    </row>
    <row r="712" spans="1:8" ht="12.75">
      <c r="A712" s="39" t="str">
        <f ca="1">IF(ISERROR(MATCH(C712,Код_Раздел,0)),"",INDIRECT(ADDRESS(MATCH(C712,Код_Раздел,0)+1,2,,,"Раздел")))</f>
        <v>Общегосударственные  вопросы</v>
      </c>
      <c r="B712" s="6">
        <v>807</v>
      </c>
      <c r="C712" s="8" t="s">
        <v>544</v>
      </c>
      <c r="D712" s="8"/>
      <c r="E712" s="6"/>
      <c r="F712" s="6"/>
      <c r="G712" s="15">
        <f>G713+G729+G736</f>
        <v>105023.79999999999</v>
      </c>
      <c r="H712" s="15">
        <f>H713+H729+H736</f>
        <v>105023.79999999999</v>
      </c>
    </row>
    <row r="713" spans="1:8" ht="33">
      <c r="A713" s="10" t="s">
        <v>497</v>
      </c>
      <c r="B713" s="6">
        <v>807</v>
      </c>
      <c r="C713" s="8" t="s">
        <v>544</v>
      </c>
      <c r="D713" s="8" t="s">
        <v>548</v>
      </c>
      <c r="E713" s="6"/>
      <c r="F713" s="6"/>
      <c r="G713" s="15">
        <f>G714</f>
        <v>34723.799999999996</v>
      </c>
      <c r="H713" s="15">
        <f>H714</f>
        <v>34723.799999999996</v>
      </c>
    </row>
    <row r="714" spans="1:8" ht="33">
      <c r="A714" s="39" t="str">
        <f ca="1">IF(ISERROR(MATCH(E714,Код_КЦСР,0)),"",INDIRECT(ADDRESS(MATCH(E714,Код_КЦСР,0)+1,2,,,"КЦСР")))</f>
        <v>Непрограммные направления деятельности органов местного самоуправления</v>
      </c>
      <c r="B714" s="6">
        <v>807</v>
      </c>
      <c r="C714" s="8" t="s">
        <v>544</v>
      </c>
      <c r="D714" s="8" t="s">
        <v>548</v>
      </c>
      <c r="E714" s="6" t="s">
        <v>7</v>
      </c>
      <c r="F714" s="6"/>
      <c r="G714" s="15">
        <f aca="true" t="shared" si="93" ref="G714:H716">G715</f>
        <v>34723.799999999996</v>
      </c>
      <c r="H714" s="15">
        <f t="shared" si="93"/>
        <v>34723.799999999996</v>
      </c>
    </row>
    <row r="715" spans="1:8" ht="12.75">
      <c r="A715" s="39" t="str">
        <f ca="1">IF(ISERROR(MATCH(E715,Код_КЦСР,0)),"",INDIRECT(ADDRESS(MATCH(E715,Код_КЦСР,0)+1,2,,,"КЦСР")))</f>
        <v>Расходы, не включенные в муниципальные программы города Череповца</v>
      </c>
      <c r="B715" s="6">
        <v>807</v>
      </c>
      <c r="C715" s="8" t="s">
        <v>544</v>
      </c>
      <c r="D715" s="8" t="s">
        <v>548</v>
      </c>
      <c r="E715" s="6" t="s">
        <v>9</v>
      </c>
      <c r="F715" s="6"/>
      <c r="G715" s="15">
        <f>G716+G726</f>
        <v>34723.799999999996</v>
      </c>
      <c r="H715" s="15">
        <f>H716+H726</f>
        <v>34723.799999999996</v>
      </c>
    </row>
    <row r="716" spans="1:8" ht="33">
      <c r="A716" s="39" t="str">
        <f ca="1">IF(ISERROR(MATCH(E716,Код_КЦСР,0)),"",INDIRECT(ADDRESS(MATCH(E716,Код_КЦСР,0)+1,2,,,"КЦСР")))</f>
        <v>Руководство и управление в сфере установленных функций органов местного самоуправления</v>
      </c>
      <c r="B716" s="6">
        <v>807</v>
      </c>
      <c r="C716" s="8" t="s">
        <v>544</v>
      </c>
      <c r="D716" s="8" t="s">
        <v>548</v>
      </c>
      <c r="E716" s="6" t="s">
        <v>11</v>
      </c>
      <c r="F716" s="6"/>
      <c r="G716" s="15">
        <f t="shared" si="93"/>
        <v>34476.1</v>
      </c>
      <c r="H716" s="15">
        <f t="shared" si="93"/>
        <v>34476.1</v>
      </c>
    </row>
    <row r="717" spans="1:8" ht="12.75">
      <c r="A717" s="39" t="str">
        <f ca="1">IF(ISERROR(MATCH(E717,Код_КЦСР,0)),"",INDIRECT(ADDRESS(MATCH(E717,Код_КЦСР,0)+1,2,,,"КЦСР")))</f>
        <v>Центральный аппарат</v>
      </c>
      <c r="B717" s="6">
        <v>807</v>
      </c>
      <c r="C717" s="8" t="s">
        <v>544</v>
      </c>
      <c r="D717" s="8" t="s">
        <v>548</v>
      </c>
      <c r="E717" s="6" t="s">
        <v>14</v>
      </c>
      <c r="F717" s="6"/>
      <c r="G717" s="15">
        <f>G718+G720+G723</f>
        <v>34476.1</v>
      </c>
      <c r="H717" s="15">
        <f>H718+H720+H723</f>
        <v>34476.1</v>
      </c>
    </row>
    <row r="718" spans="1:8" ht="33">
      <c r="A718" s="39" t="str">
        <f aca="true" t="shared" si="94" ref="A718:A724">IF(ISERROR(MATCH(F718,Код_КВР,0)),"",INDIRECT(ADDRESS(MATCH(F718,Код_КВР,0)+1,2,,,"КВР")))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18" s="6">
        <v>807</v>
      </c>
      <c r="C718" s="8" t="s">
        <v>544</v>
      </c>
      <c r="D718" s="8" t="s">
        <v>548</v>
      </c>
      <c r="E718" s="6" t="s">
        <v>14</v>
      </c>
      <c r="F718" s="6">
        <v>100</v>
      </c>
      <c r="G718" s="15">
        <f>G719</f>
        <v>34401.9</v>
      </c>
      <c r="H718" s="15">
        <f>H719</f>
        <v>34401.9</v>
      </c>
    </row>
    <row r="719" spans="1:8" ht="12.75">
      <c r="A719" s="39" t="str">
        <f ca="1" t="shared" si="94"/>
        <v>Расходы на выплаты персоналу муниципальных органов</v>
      </c>
      <c r="B719" s="6">
        <v>807</v>
      </c>
      <c r="C719" s="8" t="s">
        <v>544</v>
      </c>
      <c r="D719" s="8" t="s">
        <v>548</v>
      </c>
      <c r="E719" s="6" t="s">
        <v>14</v>
      </c>
      <c r="F719" s="6">
        <v>120</v>
      </c>
      <c r="G719" s="15">
        <v>34401.9</v>
      </c>
      <c r="H719" s="15">
        <v>34401.9</v>
      </c>
    </row>
    <row r="720" spans="1:8" ht="12.75">
      <c r="A720" s="39" t="str">
        <f ca="1" t="shared" si="94"/>
        <v>Закупка товаров, работ и услуг для муниципальных нужд</v>
      </c>
      <c r="B720" s="6">
        <v>807</v>
      </c>
      <c r="C720" s="8" t="s">
        <v>544</v>
      </c>
      <c r="D720" s="8" t="s">
        <v>548</v>
      </c>
      <c r="E720" s="6" t="s">
        <v>14</v>
      </c>
      <c r="F720" s="6">
        <v>200</v>
      </c>
      <c r="G720" s="15">
        <f>G721</f>
        <v>72.7</v>
      </c>
      <c r="H720" s="15">
        <f>H721</f>
        <v>72.7</v>
      </c>
    </row>
    <row r="721" spans="1:8" ht="33">
      <c r="A721" s="39" t="str">
        <f ca="1" t="shared" si="94"/>
        <v>Иные закупки товаров, работ и услуг для обеспечения муниципальных нужд</v>
      </c>
      <c r="B721" s="6">
        <v>807</v>
      </c>
      <c r="C721" s="8" t="s">
        <v>544</v>
      </c>
      <c r="D721" s="8" t="s">
        <v>548</v>
      </c>
      <c r="E721" s="6" t="s">
        <v>14</v>
      </c>
      <c r="F721" s="6">
        <v>240</v>
      </c>
      <c r="G721" s="15">
        <f>G722</f>
        <v>72.7</v>
      </c>
      <c r="H721" s="15">
        <f>H722</f>
        <v>72.7</v>
      </c>
    </row>
    <row r="722" spans="1:8" ht="33">
      <c r="A722" s="39" t="str">
        <f ca="1" t="shared" si="94"/>
        <v xml:space="preserve">Прочая закупка товаров, работ и услуг для обеспечения муниципальных нужд         </v>
      </c>
      <c r="B722" s="6">
        <v>807</v>
      </c>
      <c r="C722" s="8" t="s">
        <v>544</v>
      </c>
      <c r="D722" s="8" t="s">
        <v>548</v>
      </c>
      <c r="E722" s="6" t="s">
        <v>14</v>
      </c>
      <c r="F722" s="6">
        <v>244</v>
      </c>
      <c r="G722" s="15">
        <v>72.7</v>
      </c>
      <c r="H722" s="15">
        <v>72.7</v>
      </c>
    </row>
    <row r="723" spans="1:8" ht="12.75">
      <c r="A723" s="39" t="str">
        <f ca="1" t="shared" si="94"/>
        <v>Иные бюджетные ассигнования</v>
      </c>
      <c r="B723" s="6">
        <v>807</v>
      </c>
      <c r="C723" s="8" t="s">
        <v>544</v>
      </c>
      <c r="D723" s="8" t="s">
        <v>548</v>
      </c>
      <c r="E723" s="6" t="s">
        <v>14</v>
      </c>
      <c r="F723" s="6">
        <v>800</v>
      </c>
      <c r="G723" s="15">
        <f>G724</f>
        <v>1.5</v>
      </c>
      <c r="H723" s="15">
        <f>H724</f>
        <v>1.5</v>
      </c>
    </row>
    <row r="724" spans="1:8" ht="12.75">
      <c r="A724" s="39" t="str">
        <f ca="1" t="shared" si="94"/>
        <v>Уплата налогов, сборов и иных платежей</v>
      </c>
      <c r="B724" s="6">
        <v>807</v>
      </c>
      <c r="C724" s="8" t="s">
        <v>544</v>
      </c>
      <c r="D724" s="8" t="s">
        <v>548</v>
      </c>
      <c r="E724" s="6" t="s">
        <v>14</v>
      </c>
      <c r="F724" s="6">
        <v>850</v>
      </c>
      <c r="G724" s="15">
        <f>G725</f>
        <v>1.5</v>
      </c>
      <c r="H724" s="15">
        <f>H725</f>
        <v>1.5</v>
      </c>
    </row>
    <row r="725" spans="1:8" ht="12.75">
      <c r="A725" s="39" t="str">
        <f ca="1">IF(ISERROR(MATCH(F725,Код_КВР,0)),"",INDIRECT(ADDRESS(MATCH(F725,Код_КВР,0)+1,2,,,"КВР")))</f>
        <v>Уплата прочих налогов, сборов и иных платежей</v>
      </c>
      <c r="B725" s="6">
        <v>807</v>
      </c>
      <c r="C725" s="8" t="s">
        <v>544</v>
      </c>
      <c r="D725" s="8" t="s">
        <v>548</v>
      </c>
      <c r="E725" s="6" t="s">
        <v>14</v>
      </c>
      <c r="F725" s="6">
        <v>852</v>
      </c>
      <c r="G725" s="15">
        <v>1.5</v>
      </c>
      <c r="H725" s="15">
        <v>1.5</v>
      </c>
    </row>
    <row r="726" spans="1:8" ht="99">
      <c r="A726" s="39" t="str">
        <f ca="1">IF(ISERROR(MATCH(E726,Код_КЦСР,0)),"",INDIRECT(ADDRESS(MATCH(E726,Код_КЦСР,0)+1,2,,,"КЦСР")))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726" s="6">
        <v>807</v>
      </c>
      <c r="C726" s="8" t="s">
        <v>544</v>
      </c>
      <c r="D726" s="8" t="s">
        <v>548</v>
      </c>
      <c r="E726" s="6" t="s">
        <v>100</v>
      </c>
      <c r="F726" s="6"/>
      <c r="G726" s="15">
        <f>G727</f>
        <v>247.7</v>
      </c>
      <c r="H726" s="15">
        <f>H727</f>
        <v>247.7</v>
      </c>
    </row>
    <row r="727" spans="1:8" ht="33">
      <c r="A727" s="39" t="str">
        <f ca="1">IF(ISERROR(MATCH(F727,Код_КВР,0)),"",INDIRECT(ADDRESS(MATCH(F727,Код_КВР,0)+1,2,,,"КВР")))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27" s="6">
        <v>807</v>
      </c>
      <c r="C727" s="8" t="s">
        <v>544</v>
      </c>
      <c r="D727" s="8" t="s">
        <v>548</v>
      </c>
      <c r="E727" s="6" t="s">
        <v>100</v>
      </c>
      <c r="F727" s="6">
        <v>100</v>
      </c>
      <c r="G727" s="15">
        <f>G728</f>
        <v>247.7</v>
      </c>
      <c r="H727" s="15">
        <f>H728</f>
        <v>247.7</v>
      </c>
    </row>
    <row r="728" spans="1:8" ht="12.75">
      <c r="A728" s="39" t="str">
        <f ca="1">IF(ISERROR(MATCH(F728,Код_КВР,0)),"",INDIRECT(ADDRESS(MATCH(F728,Код_КВР,0)+1,2,,,"КВР")))</f>
        <v>Расходы на выплаты персоналу муниципальных органов</v>
      </c>
      <c r="B728" s="6">
        <v>807</v>
      </c>
      <c r="C728" s="8" t="s">
        <v>544</v>
      </c>
      <c r="D728" s="8" t="s">
        <v>548</v>
      </c>
      <c r="E728" s="6" t="s">
        <v>100</v>
      </c>
      <c r="F728" s="6">
        <v>120</v>
      </c>
      <c r="G728" s="15">
        <v>247.7</v>
      </c>
      <c r="H728" s="15">
        <v>247.7</v>
      </c>
    </row>
    <row r="729" spans="1:8" ht="12.75">
      <c r="A729" s="10" t="s">
        <v>532</v>
      </c>
      <c r="B729" s="6">
        <v>807</v>
      </c>
      <c r="C729" s="8" t="s">
        <v>544</v>
      </c>
      <c r="D729" s="8" t="s">
        <v>555</v>
      </c>
      <c r="E729" s="6"/>
      <c r="F729" s="6"/>
      <c r="G729" s="15">
        <f>G730</f>
        <v>70000</v>
      </c>
      <c r="H729" s="15">
        <f>H730</f>
        <v>70000</v>
      </c>
    </row>
    <row r="730" spans="1:8" ht="33">
      <c r="A730" s="39" t="str">
        <f ca="1">IF(ISERROR(MATCH(E730,Код_КЦСР,0)),"",INDIRECT(ADDRESS(MATCH(E730,Код_КЦСР,0)+1,2,,,"КЦСР")))</f>
        <v>Непрограммные направления деятельности органов местного самоуправления</v>
      </c>
      <c r="B730" s="6">
        <v>807</v>
      </c>
      <c r="C730" s="8" t="s">
        <v>544</v>
      </c>
      <c r="D730" s="8" t="s">
        <v>555</v>
      </c>
      <c r="E730" s="6" t="s">
        <v>7</v>
      </c>
      <c r="F730" s="6"/>
      <c r="G730" s="15">
        <f aca="true" t="shared" si="95" ref="G730:H734">G731</f>
        <v>70000</v>
      </c>
      <c r="H730" s="15">
        <f t="shared" si="95"/>
        <v>70000</v>
      </c>
    </row>
    <row r="731" spans="1:8" ht="12.75">
      <c r="A731" s="39" t="str">
        <f ca="1">IF(ISERROR(MATCH(E731,Код_КЦСР,0)),"",INDIRECT(ADDRESS(MATCH(E731,Код_КЦСР,0)+1,2,,,"КЦСР")))</f>
        <v>Расходы, не включенные в муниципальные программы города Череповца</v>
      </c>
      <c r="B731" s="6">
        <v>807</v>
      </c>
      <c r="C731" s="8" t="s">
        <v>544</v>
      </c>
      <c r="D731" s="8" t="s">
        <v>555</v>
      </c>
      <c r="E731" s="6" t="s">
        <v>9</v>
      </c>
      <c r="F731" s="6"/>
      <c r="G731" s="15">
        <f t="shared" si="95"/>
        <v>70000</v>
      </c>
      <c r="H731" s="15">
        <f t="shared" si="95"/>
        <v>70000</v>
      </c>
    </row>
    <row r="732" spans="1:8" ht="12.75">
      <c r="A732" s="39" t="str">
        <f ca="1">IF(ISERROR(MATCH(E732,Код_КЦСР,0)),"",INDIRECT(ADDRESS(MATCH(E732,Код_КЦСР,0)+1,2,,,"КЦСР")))</f>
        <v>Резервные фонды</v>
      </c>
      <c r="B732" s="6">
        <v>807</v>
      </c>
      <c r="C732" s="8" t="s">
        <v>544</v>
      </c>
      <c r="D732" s="8" t="s">
        <v>555</v>
      </c>
      <c r="E732" s="6" t="s">
        <v>152</v>
      </c>
      <c r="F732" s="6"/>
      <c r="G732" s="15">
        <f t="shared" si="95"/>
        <v>70000</v>
      </c>
      <c r="H732" s="15">
        <f t="shared" si="95"/>
        <v>70000</v>
      </c>
    </row>
    <row r="733" spans="1:8" ht="12.75">
      <c r="A733" s="39" t="str">
        <f ca="1">IF(ISERROR(MATCH(E733,Код_КЦСР,0)),"",INDIRECT(ADDRESS(MATCH(E733,Код_КЦСР,0)+1,2,,,"КЦСР")))</f>
        <v>Резервные фонды мэрии города</v>
      </c>
      <c r="B733" s="6">
        <v>807</v>
      </c>
      <c r="C733" s="8" t="s">
        <v>544</v>
      </c>
      <c r="D733" s="8" t="s">
        <v>555</v>
      </c>
      <c r="E733" s="6" t="s">
        <v>153</v>
      </c>
      <c r="F733" s="6"/>
      <c r="G733" s="15">
        <f t="shared" si="95"/>
        <v>70000</v>
      </c>
      <c r="H733" s="15">
        <f t="shared" si="95"/>
        <v>70000</v>
      </c>
    </row>
    <row r="734" spans="1:8" ht="12.75">
      <c r="A734" s="39" t="str">
        <f ca="1">IF(ISERROR(MATCH(F734,Код_КВР,0)),"",INDIRECT(ADDRESS(MATCH(F734,Код_КВР,0)+1,2,,,"КВР")))</f>
        <v>Иные бюджетные ассигнования</v>
      </c>
      <c r="B734" s="6">
        <v>807</v>
      </c>
      <c r="C734" s="8" t="s">
        <v>544</v>
      </c>
      <c r="D734" s="8" t="s">
        <v>555</v>
      </c>
      <c r="E734" s="6" t="s">
        <v>153</v>
      </c>
      <c r="F734" s="6">
        <v>800</v>
      </c>
      <c r="G734" s="15">
        <f t="shared" si="95"/>
        <v>70000</v>
      </c>
      <c r="H734" s="15">
        <f t="shared" si="95"/>
        <v>70000</v>
      </c>
    </row>
    <row r="735" spans="1:8" ht="12.75">
      <c r="A735" s="39" t="str">
        <f ca="1">IF(ISERROR(MATCH(F735,Код_КВР,0)),"",INDIRECT(ADDRESS(MATCH(F735,Код_КВР,0)+1,2,,,"КВР")))</f>
        <v>Резервные средства</v>
      </c>
      <c r="B735" s="6">
        <v>807</v>
      </c>
      <c r="C735" s="8" t="s">
        <v>544</v>
      </c>
      <c r="D735" s="8" t="s">
        <v>555</v>
      </c>
      <c r="E735" s="6" t="s">
        <v>153</v>
      </c>
      <c r="F735" s="6">
        <v>870</v>
      </c>
      <c r="G735" s="15">
        <f>105447.2-543.6-34903.6</f>
        <v>70000</v>
      </c>
      <c r="H735" s="15">
        <f>105843.7-543.6-35300.1</f>
        <v>70000</v>
      </c>
    </row>
    <row r="736" spans="1:8" ht="12.75">
      <c r="A736" s="10" t="s">
        <v>568</v>
      </c>
      <c r="B736" s="6">
        <v>807</v>
      </c>
      <c r="C736" s="8" t="s">
        <v>544</v>
      </c>
      <c r="D736" s="8" t="s">
        <v>522</v>
      </c>
      <c r="E736" s="6"/>
      <c r="F736" s="6"/>
      <c r="G736" s="15">
        <f aca="true" t="shared" si="96" ref="G736:H739">G737</f>
        <v>300</v>
      </c>
      <c r="H736" s="15">
        <f t="shared" si="96"/>
        <v>300</v>
      </c>
    </row>
    <row r="737" spans="1:8" ht="33">
      <c r="A737" s="39" t="str">
        <f ca="1">IF(ISERROR(MATCH(E737,Код_КЦСР,0)),"",INDIRECT(ADDRESS(MATCH(E737,Код_КЦСР,0)+1,2,,,"КЦСР")))</f>
        <v>Непрограммные направления деятельности органов местного самоуправления</v>
      </c>
      <c r="B737" s="6">
        <v>807</v>
      </c>
      <c r="C737" s="8" t="s">
        <v>544</v>
      </c>
      <c r="D737" s="8" t="s">
        <v>522</v>
      </c>
      <c r="E737" s="6" t="s">
        <v>7</v>
      </c>
      <c r="F737" s="6"/>
      <c r="G737" s="15">
        <f t="shared" si="96"/>
        <v>300</v>
      </c>
      <c r="H737" s="15">
        <f t="shared" si="96"/>
        <v>300</v>
      </c>
    </row>
    <row r="738" spans="1:8" ht="12.75">
      <c r="A738" s="39" t="str">
        <f ca="1">IF(ISERROR(MATCH(E738,Код_КЦСР,0)),"",INDIRECT(ADDRESS(MATCH(E738,Код_КЦСР,0)+1,2,,,"КЦСР")))</f>
        <v>Расходы, не включенные в муниципальные программы города Череповца</v>
      </c>
      <c r="B738" s="6">
        <v>807</v>
      </c>
      <c r="C738" s="8" t="s">
        <v>544</v>
      </c>
      <c r="D738" s="8" t="s">
        <v>522</v>
      </c>
      <c r="E738" s="6" t="s">
        <v>9</v>
      </c>
      <c r="F738" s="6"/>
      <c r="G738" s="15">
        <f t="shared" si="96"/>
        <v>300</v>
      </c>
      <c r="H738" s="15">
        <f t="shared" si="96"/>
        <v>300</v>
      </c>
    </row>
    <row r="739" spans="1:8" ht="33">
      <c r="A739" s="39" t="str">
        <f ca="1">IF(ISERROR(MATCH(E739,Код_КЦСР,0)),"",INDIRECT(ADDRESS(MATCH(E739,Код_КЦСР,0)+1,2,,,"КЦСР")))</f>
        <v>Реализация функций органов местного самоуправления города, связанных с общегородским управлением</v>
      </c>
      <c r="B739" s="6">
        <v>807</v>
      </c>
      <c r="C739" s="8" t="s">
        <v>544</v>
      </c>
      <c r="D739" s="8" t="s">
        <v>522</v>
      </c>
      <c r="E739" s="6" t="s">
        <v>17</v>
      </c>
      <c r="F739" s="6"/>
      <c r="G739" s="15">
        <f t="shared" si="96"/>
        <v>300</v>
      </c>
      <c r="H739" s="15">
        <f t="shared" si="96"/>
        <v>300</v>
      </c>
    </row>
    <row r="740" spans="1:8" ht="12.75">
      <c r="A740" s="39" t="str">
        <f ca="1">IF(ISERROR(MATCH(E740,Код_КЦСР,0)),"",INDIRECT(ADDRESS(MATCH(E740,Код_КЦСР,0)+1,2,,,"КЦСР")))</f>
        <v>Расходы на судебные издержки и исполнение судебных решений</v>
      </c>
      <c r="B740" s="6">
        <v>807</v>
      </c>
      <c r="C740" s="8" t="s">
        <v>544</v>
      </c>
      <c r="D740" s="8" t="s">
        <v>522</v>
      </c>
      <c r="E740" s="6" t="s">
        <v>19</v>
      </c>
      <c r="F740" s="6"/>
      <c r="G740" s="15">
        <f aca="true" t="shared" si="97" ref="G740:H742">G741</f>
        <v>300</v>
      </c>
      <c r="H740" s="15">
        <f t="shared" si="97"/>
        <v>300</v>
      </c>
    </row>
    <row r="741" spans="1:8" ht="12.75">
      <c r="A741" s="39" t="str">
        <f ca="1">IF(ISERROR(MATCH(F741,Код_КВР,0)),"",INDIRECT(ADDRESS(MATCH(F741,Код_КВР,0)+1,2,,,"КВР")))</f>
        <v>Иные бюджетные ассигнования</v>
      </c>
      <c r="B741" s="6">
        <v>807</v>
      </c>
      <c r="C741" s="8" t="s">
        <v>544</v>
      </c>
      <c r="D741" s="8" t="s">
        <v>522</v>
      </c>
      <c r="E741" s="6" t="s">
        <v>19</v>
      </c>
      <c r="F741" s="6">
        <v>800</v>
      </c>
      <c r="G741" s="15">
        <f t="shared" si="97"/>
        <v>300</v>
      </c>
      <c r="H741" s="15">
        <f t="shared" si="97"/>
        <v>300</v>
      </c>
    </row>
    <row r="742" spans="1:8" ht="12.75">
      <c r="A742" s="39" t="str">
        <f ca="1">IF(ISERROR(MATCH(F742,Код_КВР,0)),"",INDIRECT(ADDRESS(MATCH(F742,Код_КВР,0)+1,2,,,"КВР")))</f>
        <v>Исполнение судебных актов</v>
      </c>
      <c r="B742" s="6">
        <v>807</v>
      </c>
      <c r="C742" s="8" t="s">
        <v>544</v>
      </c>
      <c r="D742" s="8" t="s">
        <v>522</v>
      </c>
      <c r="E742" s="6" t="s">
        <v>19</v>
      </c>
      <c r="F742" s="6">
        <v>830</v>
      </c>
      <c r="G742" s="15">
        <f t="shared" si="97"/>
        <v>300</v>
      </c>
      <c r="H742" s="15">
        <f t="shared" si="97"/>
        <v>300</v>
      </c>
    </row>
    <row r="743" spans="1:8" ht="82.5">
      <c r="A743" s="39" t="str">
        <f ca="1">IF(ISERROR(MATCH(F743,Код_КВР,0)),"",INDIRECT(ADDRESS(MATCH(F743,Код_КВР,0)+1,2,,,"КВР")))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743" s="6">
        <v>807</v>
      </c>
      <c r="C743" s="8" t="s">
        <v>544</v>
      </c>
      <c r="D743" s="8" t="s">
        <v>522</v>
      </c>
      <c r="E743" s="6" t="s">
        <v>19</v>
      </c>
      <c r="F743" s="6">
        <v>831</v>
      </c>
      <c r="G743" s="15">
        <v>300</v>
      </c>
      <c r="H743" s="15">
        <v>300</v>
      </c>
    </row>
    <row r="744" spans="1:8" ht="12.75">
      <c r="A744" s="39" t="str">
        <f ca="1">IF(ISERROR(MATCH(C744,Код_Раздел,0)),"",INDIRECT(ADDRESS(MATCH(C744,Код_Раздел,0)+1,2,,,"Раздел")))</f>
        <v>Национальная экономика</v>
      </c>
      <c r="B744" s="6">
        <v>807</v>
      </c>
      <c r="C744" s="8" t="s">
        <v>547</v>
      </c>
      <c r="D744" s="8"/>
      <c r="E744" s="6"/>
      <c r="F744" s="6"/>
      <c r="G744" s="15"/>
      <c r="H744" s="15"/>
    </row>
    <row r="745" spans="1:8" ht="12.75">
      <c r="A745" s="10" t="s">
        <v>554</v>
      </c>
      <c r="B745" s="6">
        <v>807</v>
      </c>
      <c r="C745" s="8" t="s">
        <v>547</v>
      </c>
      <c r="D745" s="8" t="s">
        <v>528</v>
      </c>
      <c r="E745" s="6"/>
      <c r="F745" s="6"/>
      <c r="G745" s="15"/>
      <c r="H745" s="15"/>
    </row>
    <row r="746" spans="1:8" ht="33">
      <c r="A746" s="39" t="str">
        <f ca="1">IF(ISERROR(MATCH(E746,Код_КЦСР,0)),"",INDIRECT(ADDRESS(MATCH(E746,Код_КЦСР,0)+1,2,,,"КЦСР")))</f>
        <v>Непрограммные направления деятельности органов местного самоуправления</v>
      </c>
      <c r="B746" s="6">
        <v>807</v>
      </c>
      <c r="C746" s="8" t="s">
        <v>547</v>
      </c>
      <c r="D746" s="8" t="s">
        <v>528</v>
      </c>
      <c r="E746" s="6" t="s">
        <v>7</v>
      </c>
      <c r="F746" s="6"/>
      <c r="G746" s="15"/>
      <c r="H746" s="15"/>
    </row>
    <row r="747" spans="1:8" ht="12.75">
      <c r="A747" s="39" t="str">
        <f ca="1">IF(ISERROR(MATCH(E747,Код_КЦСР,0)),"",INDIRECT(ADDRESS(MATCH(E747,Код_КЦСР,0)+1,2,,,"КЦСР")))</f>
        <v>Расходы, не включенные в муниципальные программы города Череповца</v>
      </c>
      <c r="B747" s="6">
        <v>807</v>
      </c>
      <c r="C747" s="8" t="s">
        <v>547</v>
      </c>
      <c r="D747" s="8" t="s">
        <v>528</v>
      </c>
      <c r="E747" s="6" t="s">
        <v>9</v>
      </c>
      <c r="F747" s="6"/>
      <c r="G747" s="15"/>
      <c r="H747" s="15"/>
    </row>
    <row r="748" spans="1:8" ht="12.75">
      <c r="A748" s="39" t="str">
        <f ca="1">IF(ISERROR(MATCH(E748,Код_КЦСР,0)),"",INDIRECT(ADDRESS(MATCH(E748,Код_КЦСР,0)+1,2,,,"КЦСР")))</f>
        <v>Кредиторская задолженность, сложившаяся по итогам 2013 года</v>
      </c>
      <c r="B748" s="6">
        <v>807</v>
      </c>
      <c r="C748" s="8" t="s">
        <v>547</v>
      </c>
      <c r="D748" s="8" t="s">
        <v>528</v>
      </c>
      <c r="E748" s="6" t="s">
        <v>79</v>
      </c>
      <c r="F748" s="6"/>
      <c r="G748" s="15"/>
      <c r="H748" s="15"/>
    </row>
    <row r="749" spans="1:8" ht="12.75">
      <c r="A749" s="39" t="str">
        <f ca="1">IF(ISERROR(MATCH(F749,Код_КВР,0)),"",INDIRECT(ADDRESS(MATCH(F749,Код_КВР,0)+1,2,,,"КВР")))</f>
        <v>Закупка товаров, работ и услуг для муниципальных нужд</v>
      </c>
      <c r="B749" s="6">
        <v>807</v>
      </c>
      <c r="C749" s="8" t="s">
        <v>547</v>
      </c>
      <c r="D749" s="8" t="s">
        <v>528</v>
      </c>
      <c r="E749" s="6" t="s">
        <v>79</v>
      </c>
      <c r="F749" s="6">
        <v>200</v>
      </c>
      <c r="G749" s="15"/>
      <c r="H749" s="15"/>
    </row>
    <row r="750" spans="1:8" ht="33">
      <c r="A750" s="39" t="str">
        <f ca="1">IF(ISERROR(MATCH(F750,Код_КВР,0)),"",INDIRECT(ADDRESS(MATCH(F750,Код_КВР,0)+1,2,,,"КВР")))</f>
        <v>Иные закупки товаров, работ и услуг для обеспечения муниципальных нужд</v>
      </c>
      <c r="B750" s="6">
        <v>807</v>
      </c>
      <c r="C750" s="8" t="s">
        <v>547</v>
      </c>
      <c r="D750" s="8" t="s">
        <v>528</v>
      </c>
      <c r="E750" s="6" t="s">
        <v>79</v>
      </c>
      <c r="F750" s="6">
        <v>240</v>
      </c>
      <c r="G750" s="15"/>
      <c r="H750" s="15"/>
    </row>
    <row r="751" spans="1:8" ht="33">
      <c r="A751" s="39" t="str">
        <f ca="1">IF(ISERROR(MATCH(F751,Код_КВР,0)),"",INDIRECT(ADDRESS(MATCH(F751,Код_КВР,0)+1,2,,,"КВР")))</f>
        <v xml:space="preserve">Прочая закупка товаров, работ и услуг для обеспечения муниципальных нужд         </v>
      </c>
      <c r="B751" s="6">
        <v>807</v>
      </c>
      <c r="C751" s="8" t="s">
        <v>547</v>
      </c>
      <c r="D751" s="8" t="s">
        <v>528</v>
      </c>
      <c r="E751" s="6" t="s">
        <v>79</v>
      </c>
      <c r="F751" s="6">
        <v>244</v>
      </c>
      <c r="G751" s="15"/>
      <c r="H751" s="15"/>
    </row>
    <row r="752" spans="1:8" ht="12.75">
      <c r="A752" s="39" t="str">
        <f ca="1">IF(ISERROR(MATCH(C752,Код_Раздел,0)),"",INDIRECT(ADDRESS(MATCH(C752,Код_Раздел,0)+1,2,,,"Раздел")))</f>
        <v>Обслуживание государственного и муниципального долга</v>
      </c>
      <c r="B752" s="6">
        <v>807</v>
      </c>
      <c r="C752" s="8" t="s">
        <v>522</v>
      </c>
      <c r="D752" s="8"/>
      <c r="E752" s="6"/>
      <c r="F752" s="6"/>
      <c r="G752" s="15">
        <f>G753</f>
        <v>59631.5</v>
      </c>
      <c r="H752" s="15">
        <f>H753</f>
        <v>54323.9</v>
      </c>
    </row>
    <row r="753" spans="1:8" ht="12.75">
      <c r="A753" s="10" t="s">
        <v>590</v>
      </c>
      <c r="B753" s="6">
        <v>807</v>
      </c>
      <c r="C753" s="8" t="s">
        <v>522</v>
      </c>
      <c r="D753" s="8" t="s">
        <v>544</v>
      </c>
      <c r="E753" s="6"/>
      <c r="F753" s="6"/>
      <c r="G753" s="15">
        <f aca="true" t="shared" si="98" ref="G753:H758">G754</f>
        <v>59631.5</v>
      </c>
      <c r="H753" s="15">
        <f t="shared" si="98"/>
        <v>54323.9</v>
      </c>
    </row>
    <row r="754" spans="1:8" ht="33">
      <c r="A754" s="39" t="str">
        <f ca="1">IF(ISERROR(MATCH(E754,Код_КЦСР,0)),"",INDIRECT(ADDRESS(MATCH(E754,Код_КЦСР,0)+1,2,,,"КЦСР")))</f>
        <v>Непрограммные направления деятельности органов местного самоуправления</v>
      </c>
      <c r="B754" s="6">
        <v>807</v>
      </c>
      <c r="C754" s="8" t="s">
        <v>522</v>
      </c>
      <c r="D754" s="8" t="s">
        <v>544</v>
      </c>
      <c r="E754" s="6" t="s">
        <v>7</v>
      </c>
      <c r="F754" s="6"/>
      <c r="G754" s="15">
        <f t="shared" si="98"/>
        <v>59631.5</v>
      </c>
      <c r="H754" s="15">
        <f t="shared" si="98"/>
        <v>54323.9</v>
      </c>
    </row>
    <row r="755" spans="1:8" ht="12.75">
      <c r="A755" s="39" t="str">
        <f ca="1">IF(ISERROR(MATCH(E755,Код_КЦСР,0)),"",INDIRECT(ADDRESS(MATCH(E755,Код_КЦСР,0)+1,2,,,"КЦСР")))</f>
        <v>Расходы, не включенные в муниципальные программы города Череповца</v>
      </c>
      <c r="B755" s="6">
        <v>807</v>
      </c>
      <c r="C755" s="8" t="s">
        <v>522</v>
      </c>
      <c r="D755" s="8" t="s">
        <v>544</v>
      </c>
      <c r="E755" s="6" t="s">
        <v>9</v>
      </c>
      <c r="F755" s="6"/>
      <c r="G755" s="15">
        <f t="shared" si="98"/>
        <v>59631.5</v>
      </c>
      <c r="H755" s="15">
        <f t="shared" si="98"/>
        <v>54323.9</v>
      </c>
    </row>
    <row r="756" spans="1:8" ht="12.75">
      <c r="A756" s="39" t="str">
        <f ca="1">IF(ISERROR(MATCH(E756,Код_КЦСР,0)),"",INDIRECT(ADDRESS(MATCH(E756,Код_КЦСР,0)+1,2,,,"КЦСР")))</f>
        <v>Процентные платежи по долговым обязательствам</v>
      </c>
      <c r="B756" s="6">
        <v>807</v>
      </c>
      <c r="C756" s="8" t="s">
        <v>522</v>
      </c>
      <c r="D756" s="8" t="s">
        <v>544</v>
      </c>
      <c r="E756" s="6" t="s">
        <v>22</v>
      </c>
      <c r="F756" s="6"/>
      <c r="G756" s="15">
        <f t="shared" si="98"/>
        <v>59631.5</v>
      </c>
      <c r="H756" s="15">
        <f t="shared" si="98"/>
        <v>54323.9</v>
      </c>
    </row>
    <row r="757" spans="1:8" ht="12.75">
      <c r="A757" s="39" t="str">
        <f ca="1">IF(ISERROR(MATCH(E757,Код_КЦСР,0)),"",INDIRECT(ADDRESS(MATCH(E757,Код_КЦСР,0)+1,2,,,"КЦСР")))</f>
        <v>Процентные платежи по муниципальному долгу</v>
      </c>
      <c r="B757" s="6">
        <v>807</v>
      </c>
      <c r="C757" s="8" t="s">
        <v>522</v>
      </c>
      <c r="D757" s="8" t="s">
        <v>544</v>
      </c>
      <c r="E757" s="6" t="s">
        <v>23</v>
      </c>
      <c r="F757" s="6"/>
      <c r="G757" s="15">
        <f t="shared" si="98"/>
        <v>59631.5</v>
      </c>
      <c r="H757" s="15">
        <f t="shared" si="98"/>
        <v>54323.9</v>
      </c>
    </row>
    <row r="758" spans="1:8" ht="12.75">
      <c r="A758" s="39" t="str">
        <f ca="1">IF(ISERROR(MATCH(F758,Код_КВР,0)),"",INDIRECT(ADDRESS(MATCH(F758,Код_КВР,0)+1,2,,,"КВР")))</f>
        <v>Обслуживание государственного (муниципального) долга</v>
      </c>
      <c r="B758" s="6">
        <v>807</v>
      </c>
      <c r="C758" s="8" t="s">
        <v>522</v>
      </c>
      <c r="D758" s="8" t="s">
        <v>544</v>
      </c>
      <c r="E758" s="6" t="s">
        <v>23</v>
      </c>
      <c r="F758" s="6">
        <v>700</v>
      </c>
      <c r="G758" s="15">
        <f t="shared" si="98"/>
        <v>59631.5</v>
      </c>
      <c r="H758" s="15">
        <f t="shared" si="98"/>
        <v>54323.9</v>
      </c>
    </row>
    <row r="759" spans="1:8" ht="12.75">
      <c r="A759" s="39" t="str">
        <f ca="1">IF(ISERROR(MATCH(F759,Код_КВР,0)),"",INDIRECT(ADDRESS(MATCH(F759,Код_КВР,0)+1,2,,,"КВР")))</f>
        <v>Обслуживание муниципального долга</v>
      </c>
      <c r="B759" s="6">
        <v>807</v>
      </c>
      <c r="C759" s="8" t="s">
        <v>522</v>
      </c>
      <c r="D759" s="8" t="s">
        <v>544</v>
      </c>
      <c r="E759" s="6" t="s">
        <v>23</v>
      </c>
      <c r="F759" s="6">
        <v>730</v>
      </c>
      <c r="G759" s="15">
        <v>59631.5</v>
      </c>
      <c r="H759" s="15">
        <v>54323.9</v>
      </c>
    </row>
    <row r="760" spans="1:8" ht="12.75">
      <c r="A760" s="39" t="str">
        <f ca="1">IF(ISERROR(MATCH(B760,Код_ППП,0)),"",INDIRECT(ADDRESS(MATCH(B760,Код_ППП,0)+1,2,,,"ППП")))</f>
        <v>УПРАВЛЕНИЕ ПО ДЕЛАМ КУЛЬТУРЫ МЭРИИ ГОРОДА</v>
      </c>
      <c r="B760" s="6">
        <v>808</v>
      </c>
      <c r="C760" s="8"/>
      <c r="D760" s="8"/>
      <c r="E760" s="6"/>
      <c r="F760" s="6"/>
      <c r="G760" s="15">
        <f>G761+G770+G795</f>
        <v>315687.39999999997</v>
      </c>
      <c r="H760" s="15">
        <f>H761+H770+H795</f>
        <v>314427.10000000003</v>
      </c>
    </row>
    <row r="761" spans="1:8" ht="12.75">
      <c r="A761" s="39" t="str">
        <f ca="1">IF(ISERROR(MATCH(C761,Код_Раздел,0)),"",INDIRECT(ADDRESS(MATCH(C761,Код_Раздел,0)+1,2,,,"Раздел")))</f>
        <v>Национальная экономика</v>
      </c>
      <c r="B761" s="6">
        <v>808</v>
      </c>
      <c r="C761" s="8" t="s">
        <v>547</v>
      </c>
      <c r="D761" s="8"/>
      <c r="E761" s="6"/>
      <c r="F761" s="6"/>
      <c r="G761" s="15">
        <f aca="true" t="shared" si="99" ref="G761:H768">G762</f>
        <v>31.4</v>
      </c>
      <c r="H761" s="15">
        <f t="shared" si="99"/>
        <v>31.4</v>
      </c>
    </row>
    <row r="762" spans="1:8" ht="12.75">
      <c r="A762" s="10" t="s">
        <v>554</v>
      </c>
      <c r="B762" s="6">
        <v>808</v>
      </c>
      <c r="C762" s="8" t="s">
        <v>547</v>
      </c>
      <c r="D762" s="8" t="s">
        <v>528</v>
      </c>
      <c r="E762" s="6"/>
      <c r="F762" s="6"/>
      <c r="G762" s="15">
        <f t="shared" si="99"/>
        <v>31.4</v>
      </c>
      <c r="H762" s="15">
        <f t="shared" si="99"/>
        <v>31.4</v>
      </c>
    </row>
    <row r="763" spans="1:8" ht="33">
      <c r="A763" s="39" t="str">
        <f ca="1">IF(ISERROR(MATCH(E763,Код_КЦСР,0)),"",INDIRECT(ADDRESS(MATCH(E763,Код_КЦСР,0)+1,2,,,"КЦСР")))</f>
        <v>Муниципальная программа «Развитие внутреннего и въездного туризма в г.Череповце на 2014-2022 годы»</v>
      </c>
      <c r="B763" s="6">
        <v>808</v>
      </c>
      <c r="C763" s="8" t="s">
        <v>547</v>
      </c>
      <c r="D763" s="8" t="s">
        <v>528</v>
      </c>
      <c r="E763" s="6" t="s">
        <v>324</v>
      </c>
      <c r="F763" s="6"/>
      <c r="G763" s="15">
        <f t="shared" si="99"/>
        <v>31.4</v>
      </c>
      <c r="H763" s="15">
        <f t="shared" si="99"/>
        <v>31.4</v>
      </c>
    </row>
    <row r="764" spans="1:8" ht="33">
      <c r="A764" s="39" t="str">
        <f ca="1">IF(ISERROR(MATCH(E764,Код_КЦСР,0)),"",INDIRECT(ADDRESS(MATCH(E764,Код_КЦСР,0)+1,2,,,"КЦСР")))</f>
        <v>Продвижение городского туристского продукта на российском и международном рынках</v>
      </c>
      <c r="B764" s="6">
        <v>808</v>
      </c>
      <c r="C764" s="8" t="s">
        <v>547</v>
      </c>
      <c r="D764" s="8" t="s">
        <v>528</v>
      </c>
      <c r="E764" s="6" t="s">
        <v>326</v>
      </c>
      <c r="F764" s="6"/>
      <c r="G764" s="15">
        <f>G765+G767</f>
        <v>31.4</v>
      </c>
      <c r="H764" s="15">
        <f>H765+H767</f>
        <v>31.4</v>
      </c>
    </row>
    <row r="765" spans="1:8" ht="33">
      <c r="A765" s="39" t="str">
        <f ca="1">IF(ISERROR(MATCH(F765,Код_КВР,0)),"",INDIRECT(ADDRESS(MATCH(F765,Код_КВР,0)+1,2,,,"КВР")))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5" s="6">
        <v>808</v>
      </c>
      <c r="C765" s="8" t="s">
        <v>547</v>
      </c>
      <c r="D765" s="8" t="s">
        <v>528</v>
      </c>
      <c r="E765" s="6" t="s">
        <v>326</v>
      </c>
      <c r="F765" s="6">
        <v>100</v>
      </c>
      <c r="G765" s="15">
        <f>G766</f>
        <v>11</v>
      </c>
      <c r="H765" s="15">
        <f>H766</f>
        <v>11</v>
      </c>
    </row>
    <row r="766" spans="1:8" ht="12.75">
      <c r="A766" s="39" t="str">
        <f ca="1">IF(ISERROR(MATCH(F766,Код_КВР,0)),"",INDIRECT(ADDRESS(MATCH(F766,Код_КВР,0)+1,2,,,"КВР")))</f>
        <v>Расходы на выплаты персоналу муниципальных органов</v>
      </c>
      <c r="B766" s="6">
        <v>808</v>
      </c>
      <c r="C766" s="8" t="s">
        <v>547</v>
      </c>
      <c r="D766" s="8" t="s">
        <v>528</v>
      </c>
      <c r="E766" s="6" t="s">
        <v>326</v>
      </c>
      <c r="F766" s="6">
        <v>120</v>
      </c>
      <c r="G766" s="15">
        <v>11</v>
      </c>
      <c r="H766" s="15">
        <v>11</v>
      </c>
    </row>
    <row r="767" spans="1:8" ht="33">
      <c r="A767" s="39" t="str">
        <f ca="1">IF(ISERROR(MATCH(F767,Код_КВР,0)),"",INDIRECT(ADDRESS(MATCH(F767,Код_КВР,0)+1,2,,,"КВР")))</f>
        <v>Предоставление субсидий бюджетным, автономным учреждениям и иным некоммерческим организациям</v>
      </c>
      <c r="B767" s="6">
        <v>808</v>
      </c>
      <c r="C767" s="8" t="s">
        <v>547</v>
      </c>
      <c r="D767" s="8" t="s">
        <v>528</v>
      </c>
      <c r="E767" s="6" t="s">
        <v>326</v>
      </c>
      <c r="F767" s="6">
        <v>600</v>
      </c>
      <c r="G767" s="15">
        <f t="shared" si="99"/>
        <v>20.4</v>
      </c>
      <c r="H767" s="15">
        <f t="shared" si="99"/>
        <v>20.4</v>
      </c>
    </row>
    <row r="768" spans="1:8" ht="12.75">
      <c r="A768" s="39" t="str">
        <f ca="1">IF(ISERROR(MATCH(F768,Код_КВР,0)),"",INDIRECT(ADDRESS(MATCH(F768,Код_КВР,0)+1,2,,,"КВР")))</f>
        <v>Субсидии бюджетным учреждениям</v>
      </c>
      <c r="B768" s="6">
        <v>808</v>
      </c>
      <c r="C768" s="8" t="s">
        <v>547</v>
      </c>
      <c r="D768" s="8" t="s">
        <v>528</v>
      </c>
      <c r="E768" s="6" t="s">
        <v>326</v>
      </c>
      <c r="F768" s="6">
        <v>610</v>
      </c>
      <c r="G768" s="15">
        <f t="shared" si="99"/>
        <v>20.4</v>
      </c>
      <c r="H768" s="15">
        <f t="shared" si="99"/>
        <v>20.4</v>
      </c>
    </row>
    <row r="769" spans="1:8" ht="12.75">
      <c r="A769" s="39" t="str">
        <f ca="1">IF(ISERROR(MATCH(F769,Код_КВР,0)),"",INDIRECT(ADDRESS(MATCH(F769,Код_КВР,0)+1,2,,,"КВР")))</f>
        <v>Субсидии бюджетным учреждениям на иные цели</v>
      </c>
      <c r="B769" s="6">
        <v>808</v>
      </c>
      <c r="C769" s="8" t="s">
        <v>547</v>
      </c>
      <c r="D769" s="8" t="s">
        <v>528</v>
      </c>
      <c r="E769" s="6" t="s">
        <v>326</v>
      </c>
      <c r="F769" s="6">
        <v>612</v>
      </c>
      <c r="G769" s="15">
        <v>20.4</v>
      </c>
      <c r="H769" s="15">
        <v>20.4</v>
      </c>
    </row>
    <row r="770" spans="1:8" ht="12.75">
      <c r="A770" s="39" t="str">
        <f ca="1">IF(ISERROR(MATCH(C770,Код_Раздел,0)),"",INDIRECT(ADDRESS(MATCH(C770,Код_Раздел,0)+1,2,,,"Раздел")))</f>
        <v>Образование</v>
      </c>
      <c r="B770" s="6">
        <v>808</v>
      </c>
      <c r="C770" s="8" t="s">
        <v>527</v>
      </c>
      <c r="D770" s="8"/>
      <c r="E770" s="6"/>
      <c r="F770" s="6"/>
      <c r="G770" s="15">
        <f>G771+G778</f>
        <v>60995.7</v>
      </c>
      <c r="H770" s="15">
        <f>H771+H778</f>
        <v>61326.899999999994</v>
      </c>
    </row>
    <row r="771" spans="1:8" ht="12.75">
      <c r="A771" s="10" t="s">
        <v>579</v>
      </c>
      <c r="B771" s="6">
        <v>808</v>
      </c>
      <c r="C771" s="8" t="s">
        <v>527</v>
      </c>
      <c r="D771" s="8" t="s">
        <v>545</v>
      </c>
      <c r="E771" s="6"/>
      <c r="F771" s="6"/>
      <c r="G771" s="15">
        <f aca="true" t="shared" si="100" ref="G771:H773">G772</f>
        <v>60995.7</v>
      </c>
      <c r="H771" s="15">
        <f t="shared" si="100"/>
        <v>61063.2</v>
      </c>
    </row>
    <row r="772" spans="1:8" ht="33">
      <c r="A772" s="39" t="str">
        <f ca="1">IF(ISERROR(MATCH(E772,Код_КЦСР,0)),"",INDIRECT(ADDRESS(MATCH(E772,Код_КЦСР,0)+1,2,,,"КЦСР")))</f>
        <v>Муниципальная программа «Культура, традиции и народное творчество в городе Череповце» на 2013-2018 годы</v>
      </c>
      <c r="B772" s="6">
        <v>808</v>
      </c>
      <c r="C772" s="8" t="s">
        <v>527</v>
      </c>
      <c r="D772" s="8" t="s">
        <v>545</v>
      </c>
      <c r="E772" s="6" t="s">
        <v>182</v>
      </c>
      <c r="F772" s="6"/>
      <c r="G772" s="15">
        <f t="shared" si="100"/>
        <v>60995.7</v>
      </c>
      <c r="H772" s="15">
        <f t="shared" si="100"/>
        <v>61063.2</v>
      </c>
    </row>
    <row r="773" spans="1:8" ht="33">
      <c r="A773" s="39" t="str">
        <f ca="1">IF(ISERROR(MATCH(E773,Код_КЦСР,0)),"",INDIRECT(ADDRESS(MATCH(E773,Код_КЦСР,0)+1,2,,,"КЦСР")))</f>
        <v>Дополнительное образование в сфере культуры и искусства, поддержка юных дарований</v>
      </c>
      <c r="B773" s="6">
        <v>808</v>
      </c>
      <c r="C773" s="8" t="s">
        <v>527</v>
      </c>
      <c r="D773" s="8" t="s">
        <v>545</v>
      </c>
      <c r="E773" s="6" t="s">
        <v>246</v>
      </c>
      <c r="F773" s="6"/>
      <c r="G773" s="15">
        <f t="shared" si="100"/>
        <v>60995.7</v>
      </c>
      <c r="H773" s="15">
        <f t="shared" si="100"/>
        <v>61063.2</v>
      </c>
    </row>
    <row r="774" spans="1:8" ht="12.75">
      <c r="A774" s="39" t="str">
        <f ca="1">IF(ISERROR(MATCH(E774,Код_КЦСР,0)),"",INDIRECT(ADDRESS(MATCH(E774,Код_КЦСР,0)+1,2,,,"КЦСР")))</f>
        <v>Оказание муниципальных услуг</v>
      </c>
      <c r="B774" s="6">
        <v>808</v>
      </c>
      <c r="C774" s="8" t="s">
        <v>527</v>
      </c>
      <c r="D774" s="8" t="s">
        <v>545</v>
      </c>
      <c r="E774" s="6" t="s">
        <v>249</v>
      </c>
      <c r="F774" s="6"/>
      <c r="G774" s="15">
        <f aca="true" t="shared" si="101" ref="G774:H776">G775</f>
        <v>60995.7</v>
      </c>
      <c r="H774" s="15">
        <f t="shared" si="101"/>
        <v>61063.2</v>
      </c>
    </row>
    <row r="775" spans="1:8" ht="33">
      <c r="A775" s="39" t="str">
        <f ca="1">IF(ISERROR(MATCH(F775,Код_КВР,0)),"",INDIRECT(ADDRESS(MATCH(F775,Код_КВР,0)+1,2,,,"КВР")))</f>
        <v>Предоставление субсидий бюджетным, автономным учреждениям и иным некоммерческим организациям</v>
      </c>
      <c r="B775" s="6">
        <v>808</v>
      </c>
      <c r="C775" s="8" t="s">
        <v>527</v>
      </c>
      <c r="D775" s="8" t="s">
        <v>545</v>
      </c>
      <c r="E775" s="6" t="s">
        <v>249</v>
      </c>
      <c r="F775" s="6">
        <v>600</v>
      </c>
      <c r="G775" s="15">
        <f t="shared" si="101"/>
        <v>60995.7</v>
      </c>
      <c r="H775" s="15">
        <f t="shared" si="101"/>
        <v>61063.2</v>
      </c>
    </row>
    <row r="776" spans="1:8" ht="12.75">
      <c r="A776" s="39" t="str">
        <f ca="1">IF(ISERROR(MATCH(F776,Код_КВР,0)),"",INDIRECT(ADDRESS(MATCH(F776,Код_КВР,0)+1,2,,,"КВР")))</f>
        <v>Субсидии бюджетным учреждениям</v>
      </c>
      <c r="B776" s="6">
        <v>808</v>
      </c>
      <c r="C776" s="8" t="s">
        <v>527</v>
      </c>
      <c r="D776" s="8" t="s">
        <v>545</v>
      </c>
      <c r="E776" s="6" t="s">
        <v>249</v>
      </c>
      <c r="F776" s="6">
        <v>610</v>
      </c>
      <c r="G776" s="15">
        <f t="shared" si="101"/>
        <v>60995.7</v>
      </c>
      <c r="H776" s="15">
        <f t="shared" si="101"/>
        <v>61063.2</v>
      </c>
    </row>
    <row r="777" spans="1:8" ht="49.5">
      <c r="A777" s="39" t="str">
        <f ca="1">IF(ISERROR(MATCH(F777,Код_КВР,0)),"",INDIRECT(ADDRESS(MATCH(F777,Код_КВР,0)+1,2,,,"КВР")))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77" s="6">
        <v>808</v>
      </c>
      <c r="C777" s="8" t="s">
        <v>527</v>
      </c>
      <c r="D777" s="8" t="s">
        <v>545</v>
      </c>
      <c r="E777" s="6" t="s">
        <v>249</v>
      </c>
      <c r="F777" s="6">
        <v>611</v>
      </c>
      <c r="G777" s="15">
        <v>60995.7</v>
      </c>
      <c r="H777" s="15">
        <v>61063.2</v>
      </c>
    </row>
    <row r="778" spans="1:8" ht="12.75">
      <c r="A778" s="10" t="s">
        <v>580</v>
      </c>
      <c r="B778" s="6">
        <v>808</v>
      </c>
      <c r="C778" s="8" t="s">
        <v>527</v>
      </c>
      <c r="D778" s="8" t="s">
        <v>550</v>
      </c>
      <c r="E778" s="6"/>
      <c r="F778" s="6"/>
      <c r="G778" s="15">
        <f>G779+G785</f>
        <v>0</v>
      </c>
      <c r="H778" s="15">
        <f>H779+H785</f>
        <v>263.7</v>
      </c>
    </row>
    <row r="779" spans="1:8" ht="33">
      <c r="A779" s="39" t="str">
        <f ca="1">IF(ISERROR(MATCH(E779,Код_КЦСР,0)),"",INDIRECT(ADDRESS(MATCH(E779,Код_КЦСР,0)+1,2,,,"КЦСР")))</f>
        <v>Муниципальная программа «Культура, традиции и народное творчество в городе Череповце» на 2013-2018 годы</v>
      </c>
      <c r="B779" s="6">
        <v>808</v>
      </c>
      <c r="C779" s="8" t="s">
        <v>527</v>
      </c>
      <c r="D779" s="8" t="s">
        <v>550</v>
      </c>
      <c r="E779" s="6" t="s">
        <v>182</v>
      </c>
      <c r="F779" s="6"/>
      <c r="G779" s="15">
        <f aca="true" t="shared" si="102" ref="G779:H783">G780</f>
        <v>0</v>
      </c>
      <c r="H779" s="15">
        <f t="shared" si="102"/>
        <v>0</v>
      </c>
    </row>
    <row r="780" spans="1:8" ht="12.75">
      <c r="A780" s="39" t="str">
        <f ca="1">IF(ISERROR(MATCH(E780,Код_КЦСР,0)),"",INDIRECT(ADDRESS(MATCH(E780,Код_КЦСР,0)+1,2,,,"КЦСР")))</f>
        <v>Совершенствование культурно-досуговой деятельности</v>
      </c>
      <c r="B780" s="6">
        <v>808</v>
      </c>
      <c r="C780" s="8" t="s">
        <v>527</v>
      </c>
      <c r="D780" s="8" t="s">
        <v>550</v>
      </c>
      <c r="E780" s="6" t="s">
        <v>216</v>
      </c>
      <c r="F780" s="6"/>
      <c r="G780" s="15">
        <f t="shared" si="102"/>
        <v>0</v>
      </c>
      <c r="H780" s="15">
        <f t="shared" si="102"/>
        <v>0</v>
      </c>
    </row>
    <row r="781" spans="1:8" ht="82.5">
      <c r="A781" s="39" t="str">
        <f ca="1">IF(ISERROR(MATCH(E781,Код_КЦСР,0)),"",INDIRECT(ADDRESS(MATCH(E781,Код_КЦСР,0)+1,2,,,"КЦСР")))</f>
        <v>Ведомственная целевая программа «Отрасль «Культура города Череповца» (2012-2014годы)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781" s="6">
        <v>808</v>
      </c>
      <c r="C781" s="8" t="s">
        <v>527</v>
      </c>
      <c r="D781" s="8" t="s">
        <v>550</v>
      </c>
      <c r="E781" s="6" t="s">
        <v>222</v>
      </c>
      <c r="F781" s="6"/>
      <c r="G781" s="15">
        <f t="shared" si="102"/>
        <v>0</v>
      </c>
      <c r="H781" s="15">
        <f t="shared" si="102"/>
        <v>0</v>
      </c>
    </row>
    <row r="782" spans="1:8" ht="33">
      <c r="A782" s="39" t="str">
        <f ca="1">IF(ISERROR(MATCH(F782,Код_КВР,0)),"",INDIRECT(ADDRESS(MATCH(F782,Код_КВР,0)+1,2,,,"КВР")))</f>
        <v>Предоставление субсидий бюджетным, автономным учреждениям и иным некоммерческим организациям</v>
      </c>
      <c r="B782" s="6">
        <v>808</v>
      </c>
      <c r="C782" s="8" t="s">
        <v>527</v>
      </c>
      <c r="D782" s="8" t="s">
        <v>550</v>
      </c>
      <c r="E782" s="6" t="s">
        <v>222</v>
      </c>
      <c r="F782" s="6">
        <v>600</v>
      </c>
      <c r="G782" s="15">
        <f>G783</f>
        <v>0</v>
      </c>
      <c r="H782" s="15">
        <f t="shared" si="102"/>
        <v>0</v>
      </c>
    </row>
    <row r="783" spans="1:8" ht="12.75">
      <c r="A783" s="39" t="str">
        <f ca="1">IF(ISERROR(MATCH(F783,Код_КВР,0)),"",INDIRECT(ADDRESS(MATCH(F783,Код_КВР,0)+1,2,,,"КВР")))</f>
        <v>Субсидии бюджетным учреждениям</v>
      </c>
      <c r="B783" s="6">
        <v>808</v>
      </c>
      <c r="C783" s="8" t="s">
        <v>527</v>
      </c>
      <c r="D783" s="8" t="s">
        <v>550</v>
      </c>
      <c r="E783" s="6" t="s">
        <v>222</v>
      </c>
      <c r="F783" s="6">
        <v>610</v>
      </c>
      <c r="G783" s="15">
        <f t="shared" si="102"/>
        <v>0</v>
      </c>
      <c r="H783" s="15">
        <f t="shared" si="102"/>
        <v>0</v>
      </c>
    </row>
    <row r="784" spans="1:8" ht="12.75">
      <c r="A784" s="39" t="str">
        <f ca="1">IF(ISERROR(MATCH(F784,Код_КВР,0)),"",INDIRECT(ADDRESS(MATCH(F784,Код_КВР,0)+1,2,,,"КВР")))</f>
        <v>Субсидии бюджетным учреждениям на иные цели</v>
      </c>
      <c r="B784" s="6">
        <v>808</v>
      </c>
      <c r="C784" s="8" t="s">
        <v>527</v>
      </c>
      <c r="D784" s="8" t="s">
        <v>550</v>
      </c>
      <c r="E784" s="6" t="s">
        <v>222</v>
      </c>
      <c r="F784" s="6">
        <v>612</v>
      </c>
      <c r="G784" s="15"/>
      <c r="H784" s="15"/>
    </row>
    <row r="785" spans="1:8" ht="33">
      <c r="A785" s="39" t="str">
        <f ca="1">IF(ISERROR(MATCH(E785,Код_КЦСР,0)),"",INDIRECT(ADDRESS(MATCH(E785,Код_КЦСР,0)+1,2,,,"КЦСР")))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785" s="6">
        <v>808</v>
      </c>
      <c r="C785" s="8" t="s">
        <v>527</v>
      </c>
      <c r="D785" s="8" t="s">
        <v>550</v>
      </c>
      <c r="E785" s="6" t="s">
        <v>413</v>
      </c>
      <c r="F785" s="6"/>
      <c r="G785" s="15">
        <f>G786</f>
        <v>0</v>
      </c>
      <c r="H785" s="15">
        <f>H786</f>
        <v>263.7</v>
      </c>
    </row>
    <row r="786" spans="1:8" ht="12.75">
      <c r="A786" s="39" t="str">
        <f ca="1">IF(ISERROR(MATCH(E786,Код_КЦСР,0)),"",INDIRECT(ADDRESS(MATCH(E786,Код_КЦСР,0)+1,2,,,"КЦСР")))</f>
        <v>Обеспечение пожарной безопасности муниципальных учреждений города</v>
      </c>
      <c r="B786" s="6">
        <v>808</v>
      </c>
      <c r="C786" s="8" t="s">
        <v>527</v>
      </c>
      <c r="D786" s="8" t="s">
        <v>550</v>
      </c>
      <c r="E786" s="6" t="s">
        <v>415</v>
      </c>
      <c r="F786" s="6"/>
      <c r="G786" s="15">
        <f>G787+G791</f>
        <v>0</v>
      </c>
      <c r="H786" s="15">
        <f>H787+H791</f>
        <v>263.7</v>
      </c>
    </row>
    <row r="787" spans="1:8" ht="49.5">
      <c r="A787" s="39" t="str">
        <f ca="1">IF(ISERROR(MATCH(E787,Код_КЦСР,0)),"",INDIRECT(ADDRESS(MATCH(E787,Код_КЦСР,0)+1,2,,,"КЦСР")))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787" s="6">
        <v>808</v>
      </c>
      <c r="C787" s="8" t="s">
        <v>527</v>
      </c>
      <c r="D787" s="8" t="s">
        <v>550</v>
      </c>
      <c r="E787" s="6" t="s">
        <v>417</v>
      </c>
      <c r="F787" s="6"/>
      <c r="G787" s="15">
        <f aca="true" t="shared" si="103" ref="G787:H789">G788</f>
        <v>0</v>
      </c>
      <c r="H787" s="15">
        <f t="shared" si="103"/>
        <v>0</v>
      </c>
    </row>
    <row r="788" spans="1:8" ht="33">
      <c r="A788" s="39" t="str">
        <f ca="1">IF(ISERROR(MATCH(F788,Код_КВР,0)),"",INDIRECT(ADDRESS(MATCH(F788,Код_КВР,0)+1,2,,,"КВР")))</f>
        <v>Предоставление субсидий бюджетным, автономным учреждениям и иным некоммерческим организациям</v>
      </c>
      <c r="B788" s="6">
        <v>808</v>
      </c>
      <c r="C788" s="8" t="s">
        <v>527</v>
      </c>
      <c r="D788" s="8" t="s">
        <v>550</v>
      </c>
      <c r="E788" s="6" t="s">
        <v>417</v>
      </c>
      <c r="F788" s="6">
        <v>600</v>
      </c>
      <c r="G788" s="15">
        <f t="shared" si="103"/>
        <v>0</v>
      </c>
      <c r="H788" s="15">
        <f t="shared" si="103"/>
        <v>0</v>
      </c>
    </row>
    <row r="789" spans="1:8" ht="12.75">
      <c r="A789" s="39" t="str">
        <f ca="1">IF(ISERROR(MATCH(F789,Код_КВР,0)),"",INDIRECT(ADDRESS(MATCH(F789,Код_КВР,0)+1,2,,,"КВР")))</f>
        <v>Субсидии бюджетным учреждениям</v>
      </c>
      <c r="B789" s="6">
        <v>808</v>
      </c>
      <c r="C789" s="8" t="s">
        <v>527</v>
      </c>
      <c r="D789" s="8" t="s">
        <v>550</v>
      </c>
      <c r="E789" s="6" t="s">
        <v>417</v>
      </c>
      <c r="F789" s="6">
        <v>610</v>
      </c>
      <c r="G789" s="15">
        <f t="shared" si="103"/>
        <v>0</v>
      </c>
      <c r="H789" s="15">
        <f t="shared" si="103"/>
        <v>0</v>
      </c>
    </row>
    <row r="790" spans="1:8" ht="12.75">
      <c r="A790" s="39" t="str">
        <f ca="1">IF(ISERROR(MATCH(F790,Код_КВР,0)),"",INDIRECT(ADDRESS(MATCH(F790,Код_КВР,0)+1,2,,,"КВР")))</f>
        <v>Субсидии бюджетным учреждениям на иные цели</v>
      </c>
      <c r="B790" s="6">
        <v>808</v>
      </c>
      <c r="C790" s="8" t="s">
        <v>527</v>
      </c>
      <c r="D790" s="8" t="s">
        <v>550</v>
      </c>
      <c r="E790" s="6" t="s">
        <v>417</v>
      </c>
      <c r="F790" s="6">
        <v>612</v>
      </c>
      <c r="G790" s="15"/>
      <c r="H790" s="15"/>
    </row>
    <row r="791" spans="1:8" ht="12.75">
      <c r="A791" s="39" t="str">
        <f ca="1">IF(ISERROR(MATCH(E791,Код_КЦСР,0)),"",INDIRECT(ADDRESS(MATCH(E791,Код_КЦСР,0)+1,2,,,"КЦСР")))</f>
        <v>Ремонт и оборудование эвакуационных путей  зданий</v>
      </c>
      <c r="B791" s="6">
        <v>808</v>
      </c>
      <c r="C791" s="8" t="s">
        <v>527</v>
      </c>
      <c r="D791" s="8" t="s">
        <v>550</v>
      </c>
      <c r="E791" s="6" t="s">
        <v>421</v>
      </c>
      <c r="F791" s="6"/>
      <c r="G791" s="15">
        <f aca="true" t="shared" si="104" ref="G791:H793">G792</f>
        <v>0</v>
      </c>
      <c r="H791" s="15">
        <f t="shared" si="104"/>
        <v>263.7</v>
      </c>
    </row>
    <row r="792" spans="1:8" ht="33">
      <c r="A792" s="39" t="str">
        <f ca="1">IF(ISERROR(MATCH(F792,Код_КВР,0)),"",INDIRECT(ADDRESS(MATCH(F792,Код_КВР,0)+1,2,,,"КВР")))</f>
        <v>Предоставление субсидий бюджетным, автономным учреждениям и иным некоммерческим организациям</v>
      </c>
      <c r="B792" s="6">
        <v>808</v>
      </c>
      <c r="C792" s="8" t="s">
        <v>527</v>
      </c>
      <c r="D792" s="8" t="s">
        <v>550</v>
      </c>
      <c r="E792" s="6" t="s">
        <v>421</v>
      </c>
      <c r="F792" s="6">
        <v>600</v>
      </c>
      <c r="G792" s="15">
        <f t="shared" si="104"/>
        <v>0</v>
      </c>
      <c r="H792" s="15">
        <f t="shared" si="104"/>
        <v>263.7</v>
      </c>
    </row>
    <row r="793" spans="1:8" ht="12.75">
      <c r="A793" s="39" t="str">
        <f ca="1">IF(ISERROR(MATCH(F793,Код_КВР,0)),"",INDIRECT(ADDRESS(MATCH(F793,Код_КВР,0)+1,2,,,"КВР")))</f>
        <v>Субсидии бюджетным учреждениям</v>
      </c>
      <c r="B793" s="6">
        <v>808</v>
      </c>
      <c r="C793" s="8" t="s">
        <v>527</v>
      </c>
      <c r="D793" s="8" t="s">
        <v>550</v>
      </c>
      <c r="E793" s="6" t="s">
        <v>421</v>
      </c>
      <c r="F793" s="6">
        <v>610</v>
      </c>
      <c r="G793" s="15">
        <f t="shared" si="104"/>
        <v>0</v>
      </c>
      <c r="H793" s="15">
        <f t="shared" si="104"/>
        <v>263.7</v>
      </c>
    </row>
    <row r="794" spans="1:8" ht="12.75">
      <c r="A794" s="39" t="str">
        <f ca="1">IF(ISERROR(MATCH(F794,Код_КВР,0)),"",INDIRECT(ADDRESS(MATCH(F794,Код_КВР,0)+1,2,,,"КВР")))</f>
        <v>Субсидии бюджетным учреждениям на иные цели</v>
      </c>
      <c r="B794" s="6">
        <v>808</v>
      </c>
      <c r="C794" s="8" t="s">
        <v>527</v>
      </c>
      <c r="D794" s="8" t="s">
        <v>550</v>
      </c>
      <c r="E794" s="6" t="s">
        <v>421</v>
      </c>
      <c r="F794" s="6">
        <v>612</v>
      </c>
      <c r="G794" s="15"/>
      <c r="H794" s="15">
        <v>263.7</v>
      </c>
    </row>
    <row r="795" spans="1:8" ht="12.75">
      <c r="A795" s="39" t="str">
        <f ca="1">IF(ISERROR(MATCH(C795,Код_Раздел,0)),"",INDIRECT(ADDRESS(MATCH(C795,Код_Раздел,0)+1,2,,,"Раздел")))</f>
        <v>Культура, кинематография</v>
      </c>
      <c r="B795" s="6">
        <v>808</v>
      </c>
      <c r="C795" s="8" t="s">
        <v>553</v>
      </c>
      <c r="D795" s="8"/>
      <c r="E795" s="6"/>
      <c r="F795" s="6"/>
      <c r="G795" s="15">
        <f>G796+G859</f>
        <v>254660.3</v>
      </c>
      <c r="H795" s="15">
        <f>H796+H859</f>
        <v>253068.80000000002</v>
      </c>
    </row>
    <row r="796" spans="1:8" ht="12.75">
      <c r="A796" s="10" t="s">
        <v>516</v>
      </c>
      <c r="B796" s="6">
        <v>808</v>
      </c>
      <c r="C796" s="8" t="s">
        <v>553</v>
      </c>
      <c r="D796" s="8" t="s">
        <v>544</v>
      </c>
      <c r="E796" s="6"/>
      <c r="F796" s="6"/>
      <c r="G796" s="15">
        <f>G797</f>
        <v>234337.4</v>
      </c>
      <c r="H796" s="15">
        <f>H797</f>
        <v>234655.2</v>
      </c>
    </row>
    <row r="797" spans="1:8" ht="33">
      <c r="A797" s="39" t="str">
        <f ca="1">IF(ISERROR(MATCH(E797,Код_КЦСР,0)),"",INDIRECT(ADDRESS(MATCH(E797,Код_КЦСР,0)+1,2,,,"КЦСР")))</f>
        <v>Муниципальная программа «Культура, традиции и народное творчество в городе Череповце» на 2013-2018 годы</v>
      </c>
      <c r="B797" s="6">
        <v>808</v>
      </c>
      <c r="C797" s="8" t="s">
        <v>553</v>
      </c>
      <c r="D797" s="8" t="s">
        <v>544</v>
      </c>
      <c r="E797" s="6" t="s">
        <v>182</v>
      </c>
      <c r="F797" s="6"/>
      <c r="G797" s="15">
        <f>G798+G803+G816+G833+G842+G849+G854</f>
        <v>234337.4</v>
      </c>
      <c r="H797" s="15">
        <f>H798+H803+H816+H833+H842+H849+H854</f>
        <v>234655.2</v>
      </c>
    </row>
    <row r="798" spans="1:8" ht="33">
      <c r="A798" s="39" t="str">
        <f ca="1">IF(ISERROR(MATCH(E798,Код_КЦСР,0)),"",INDIRECT(ADDRESS(MATCH(E798,Код_КЦСР,0)+1,2,,,"КЦСР")))</f>
        <v>Сохранение, эффективное использование  и популяризация объектов культурного наследия</v>
      </c>
      <c r="B798" s="6">
        <v>808</v>
      </c>
      <c r="C798" s="8" t="s">
        <v>553</v>
      </c>
      <c r="D798" s="8" t="s">
        <v>544</v>
      </c>
      <c r="E798" s="6" t="s">
        <v>184</v>
      </c>
      <c r="F798" s="6"/>
      <c r="G798" s="15">
        <f aca="true" t="shared" si="105" ref="G798:H801">G799</f>
        <v>540</v>
      </c>
      <c r="H798" s="15">
        <f t="shared" si="105"/>
        <v>542.1</v>
      </c>
    </row>
    <row r="799" spans="1:8" ht="12.75">
      <c r="A799" s="39" t="str">
        <f ca="1">IF(ISERROR(MATCH(E799,Код_КЦСР,0)),"",INDIRECT(ADDRESS(MATCH(E799,Код_КЦСР,0)+1,2,,,"КЦСР")))</f>
        <v>Сохранение, ремонт и  реставрация объектов культурного наследия</v>
      </c>
      <c r="B799" s="6">
        <v>808</v>
      </c>
      <c r="C799" s="8" t="s">
        <v>553</v>
      </c>
      <c r="D799" s="8" t="s">
        <v>544</v>
      </c>
      <c r="E799" s="6" t="s">
        <v>186</v>
      </c>
      <c r="F799" s="6"/>
      <c r="G799" s="15">
        <f t="shared" si="105"/>
        <v>540</v>
      </c>
      <c r="H799" s="15">
        <f t="shared" si="105"/>
        <v>542.1</v>
      </c>
    </row>
    <row r="800" spans="1:8" ht="33">
      <c r="A800" s="39" t="str">
        <f ca="1">IF(ISERROR(MATCH(F800,Код_КВР,0)),"",INDIRECT(ADDRESS(MATCH(F800,Код_КВР,0)+1,2,,,"КВР")))</f>
        <v>Предоставление субсидий бюджетным, автономным учреждениям и иным некоммерческим организациям</v>
      </c>
      <c r="B800" s="6">
        <v>808</v>
      </c>
      <c r="C800" s="8" t="s">
        <v>553</v>
      </c>
      <c r="D800" s="8" t="s">
        <v>544</v>
      </c>
      <c r="E800" s="6" t="s">
        <v>186</v>
      </c>
      <c r="F800" s="6">
        <v>600</v>
      </c>
      <c r="G800" s="15">
        <f t="shared" si="105"/>
        <v>540</v>
      </c>
      <c r="H800" s="15">
        <f t="shared" si="105"/>
        <v>542.1</v>
      </c>
    </row>
    <row r="801" spans="1:8" ht="12.75">
      <c r="A801" s="39" t="str">
        <f ca="1">IF(ISERROR(MATCH(F801,Код_КВР,0)),"",INDIRECT(ADDRESS(MATCH(F801,Код_КВР,0)+1,2,,,"КВР")))</f>
        <v>Субсидии бюджетным учреждениям</v>
      </c>
      <c r="B801" s="6">
        <v>808</v>
      </c>
      <c r="C801" s="8" t="s">
        <v>553</v>
      </c>
      <c r="D801" s="8" t="s">
        <v>544</v>
      </c>
      <c r="E801" s="6" t="s">
        <v>186</v>
      </c>
      <c r="F801" s="6">
        <v>610</v>
      </c>
      <c r="G801" s="15">
        <f t="shared" si="105"/>
        <v>540</v>
      </c>
      <c r="H801" s="15">
        <f t="shared" si="105"/>
        <v>542.1</v>
      </c>
    </row>
    <row r="802" spans="1:8" ht="49.5">
      <c r="A802" s="39" t="str">
        <f ca="1">IF(ISERROR(MATCH(F802,Код_КВР,0)),"",INDIRECT(ADDRESS(MATCH(F802,Код_КВР,0)+1,2,,,"КВР")))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02" s="6">
        <v>808</v>
      </c>
      <c r="C802" s="8" t="s">
        <v>553</v>
      </c>
      <c r="D802" s="8" t="s">
        <v>544</v>
      </c>
      <c r="E802" s="6" t="s">
        <v>186</v>
      </c>
      <c r="F802" s="6">
        <v>611</v>
      </c>
      <c r="G802" s="15">
        <v>540</v>
      </c>
      <c r="H802" s="15">
        <v>542.1</v>
      </c>
    </row>
    <row r="803" spans="1:8" ht="12.75">
      <c r="A803" s="39" t="str">
        <f ca="1">IF(ISERROR(MATCH(E803,Код_КЦСР,0)),"",INDIRECT(ADDRESS(MATCH(E803,Код_КЦСР,0)+1,2,,,"КЦСР")))</f>
        <v xml:space="preserve"> Развитие музейного дела</v>
      </c>
      <c r="B803" s="6">
        <v>808</v>
      </c>
      <c r="C803" s="8" t="s">
        <v>553</v>
      </c>
      <c r="D803" s="8" t="s">
        <v>544</v>
      </c>
      <c r="E803" s="6" t="s">
        <v>190</v>
      </c>
      <c r="F803" s="6"/>
      <c r="G803" s="15">
        <f>G804+G808+G812</f>
        <v>44407.1</v>
      </c>
      <c r="H803" s="15">
        <f>H804+H808+H812</f>
        <v>44453.5</v>
      </c>
    </row>
    <row r="804" spans="1:8" ht="12.75">
      <c r="A804" s="39" t="str">
        <f ca="1">IF(ISERROR(MATCH(E804,Код_КЦСР,0)),"",INDIRECT(ADDRESS(MATCH(E804,Код_КЦСР,0)+1,2,,,"КЦСР")))</f>
        <v xml:space="preserve">Оказание муниципальных услуг </v>
      </c>
      <c r="B804" s="6">
        <v>808</v>
      </c>
      <c r="C804" s="8" t="s">
        <v>553</v>
      </c>
      <c r="D804" s="8" t="s">
        <v>544</v>
      </c>
      <c r="E804" s="6" t="s">
        <v>196</v>
      </c>
      <c r="F804" s="6"/>
      <c r="G804" s="15">
        <f aca="true" t="shared" si="106" ref="G804:H806">G805</f>
        <v>25104.9</v>
      </c>
      <c r="H804" s="15">
        <f t="shared" si="106"/>
        <v>25131.4</v>
      </c>
    </row>
    <row r="805" spans="1:8" ht="33">
      <c r="A805" s="39" t="str">
        <f ca="1">IF(ISERROR(MATCH(F805,Код_КВР,0)),"",INDIRECT(ADDRESS(MATCH(F805,Код_КВР,0)+1,2,,,"КВР")))</f>
        <v>Предоставление субсидий бюджетным, автономным учреждениям и иным некоммерческим организациям</v>
      </c>
      <c r="B805" s="6">
        <v>808</v>
      </c>
      <c r="C805" s="8" t="s">
        <v>553</v>
      </c>
      <c r="D805" s="8" t="s">
        <v>544</v>
      </c>
      <c r="E805" s="6" t="s">
        <v>196</v>
      </c>
      <c r="F805" s="6">
        <v>600</v>
      </c>
      <c r="G805" s="15">
        <f t="shared" si="106"/>
        <v>25104.9</v>
      </c>
      <c r="H805" s="15">
        <f t="shared" si="106"/>
        <v>25131.4</v>
      </c>
    </row>
    <row r="806" spans="1:8" ht="12.75">
      <c r="A806" s="39" t="str">
        <f ca="1">IF(ISERROR(MATCH(F806,Код_КВР,0)),"",INDIRECT(ADDRESS(MATCH(F806,Код_КВР,0)+1,2,,,"КВР")))</f>
        <v>Субсидии бюджетным учреждениям</v>
      </c>
      <c r="B806" s="6">
        <v>808</v>
      </c>
      <c r="C806" s="8" t="s">
        <v>553</v>
      </c>
      <c r="D806" s="8" t="s">
        <v>544</v>
      </c>
      <c r="E806" s="6" t="s">
        <v>196</v>
      </c>
      <c r="F806" s="6">
        <v>610</v>
      </c>
      <c r="G806" s="15">
        <f t="shared" si="106"/>
        <v>25104.9</v>
      </c>
      <c r="H806" s="15">
        <f t="shared" si="106"/>
        <v>25131.4</v>
      </c>
    </row>
    <row r="807" spans="1:8" ht="49.5">
      <c r="A807" s="39" t="str">
        <f ca="1">IF(ISERROR(MATCH(F807,Код_КВР,0)),"",INDIRECT(ADDRESS(MATCH(F807,Код_КВР,0)+1,2,,,"КВР")))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07" s="6">
        <v>808</v>
      </c>
      <c r="C807" s="8" t="s">
        <v>553</v>
      </c>
      <c r="D807" s="8" t="s">
        <v>544</v>
      </c>
      <c r="E807" s="6" t="s">
        <v>196</v>
      </c>
      <c r="F807" s="6">
        <v>611</v>
      </c>
      <c r="G807" s="15">
        <v>25104.9</v>
      </c>
      <c r="H807" s="15">
        <v>25131.4</v>
      </c>
    </row>
    <row r="808" spans="1:8" ht="12.75">
      <c r="A808" s="39" t="str">
        <f ca="1">IF(ISERROR(MATCH(E808,Код_КЦСР,0)),"",INDIRECT(ADDRESS(MATCH(E808,Код_КЦСР,0)+1,2,,,"КЦСР")))</f>
        <v xml:space="preserve">Хранение, изучение и обеспечение сохранности музейных предметов </v>
      </c>
      <c r="B808" s="6">
        <v>808</v>
      </c>
      <c r="C808" s="8" t="s">
        <v>553</v>
      </c>
      <c r="D808" s="8" t="s">
        <v>544</v>
      </c>
      <c r="E808" s="6" t="s">
        <v>198</v>
      </c>
      <c r="F808" s="6"/>
      <c r="G808" s="15">
        <f aca="true" t="shared" si="107" ref="G808:H810">G809</f>
        <v>15511.3</v>
      </c>
      <c r="H808" s="15">
        <f t="shared" si="107"/>
        <v>15517.9</v>
      </c>
    </row>
    <row r="809" spans="1:8" ht="33">
      <c r="A809" s="39" t="str">
        <f ca="1">IF(ISERROR(MATCH(F809,Код_КВР,0)),"",INDIRECT(ADDRESS(MATCH(F809,Код_КВР,0)+1,2,,,"КВР")))</f>
        <v>Предоставление субсидий бюджетным, автономным учреждениям и иным некоммерческим организациям</v>
      </c>
      <c r="B809" s="6">
        <v>808</v>
      </c>
      <c r="C809" s="8" t="s">
        <v>553</v>
      </c>
      <c r="D809" s="8" t="s">
        <v>544</v>
      </c>
      <c r="E809" s="6" t="s">
        <v>198</v>
      </c>
      <c r="F809" s="6">
        <v>600</v>
      </c>
      <c r="G809" s="15">
        <f t="shared" si="107"/>
        <v>15511.3</v>
      </c>
      <c r="H809" s="15">
        <f t="shared" si="107"/>
        <v>15517.9</v>
      </c>
    </row>
    <row r="810" spans="1:8" ht="12.75">
      <c r="A810" s="39" t="str">
        <f ca="1">IF(ISERROR(MATCH(F810,Код_КВР,0)),"",INDIRECT(ADDRESS(MATCH(F810,Код_КВР,0)+1,2,,,"КВР")))</f>
        <v>Субсидии бюджетным учреждениям</v>
      </c>
      <c r="B810" s="6">
        <v>808</v>
      </c>
      <c r="C810" s="8" t="s">
        <v>553</v>
      </c>
      <c r="D810" s="8" t="s">
        <v>544</v>
      </c>
      <c r="E810" s="6" t="s">
        <v>198</v>
      </c>
      <c r="F810" s="6">
        <v>610</v>
      </c>
      <c r="G810" s="15">
        <f t="shared" si="107"/>
        <v>15511.3</v>
      </c>
      <c r="H810" s="15">
        <f t="shared" si="107"/>
        <v>15517.9</v>
      </c>
    </row>
    <row r="811" spans="1:8" ht="49.5">
      <c r="A811" s="39" t="str">
        <f ca="1">IF(ISERROR(MATCH(F811,Код_КВР,0)),"",INDIRECT(ADDRESS(MATCH(F811,Код_КВР,0)+1,2,,,"КВР")))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1" s="6">
        <v>808</v>
      </c>
      <c r="C811" s="8" t="s">
        <v>553</v>
      </c>
      <c r="D811" s="8" t="s">
        <v>544</v>
      </c>
      <c r="E811" s="6" t="s">
        <v>198</v>
      </c>
      <c r="F811" s="6">
        <v>611</v>
      </c>
      <c r="G811" s="15">
        <v>15511.3</v>
      </c>
      <c r="H811" s="15">
        <v>15517.9</v>
      </c>
    </row>
    <row r="812" spans="1:8" ht="12.75">
      <c r="A812" s="39" t="str">
        <f ca="1">IF(ISERROR(MATCH(E812,Код_КЦСР,0)),"",INDIRECT(ADDRESS(MATCH(E812,Код_КЦСР,0)+1,2,,,"КЦСР")))</f>
        <v>Формирование и учет музейного фонда</v>
      </c>
      <c r="B812" s="6">
        <v>808</v>
      </c>
      <c r="C812" s="8" t="s">
        <v>553</v>
      </c>
      <c r="D812" s="8" t="s">
        <v>544</v>
      </c>
      <c r="E812" s="6" t="s">
        <v>200</v>
      </c>
      <c r="F812" s="6"/>
      <c r="G812" s="15">
        <f aca="true" t="shared" si="108" ref="G812:H814">G813</f>
        <v>3790.9</v>
      </c>
      <c r="H812" s="15">
        <f t="shared" si="108"/>
        <v>3804.2</v>
      </c>
    </row>
    <row r="813" spans="1:8" ht="33">
      <c r="A813" s="39" t="str">
        <f ca="1">IF(ISERROR(MATCH(F813,Код_КВР,0)),"",INDIRECT(ADDRESS(MATCH(F813,Код_КВР,0)+1,2,,,"КВР")))</f>
        <v>Предоставление субсидий бюджетным, автономным учреждениям и иным некоммерческим организациям</v>
      </c>
      <c r="B813" s="6">
        <v>808</v>
      </c>
      <c r="C813" s="8" t="s">
        <v>553</v>
      </c>
      <c r="D813" s="8" t="s">
        <v>544</v>
      </c>
      <c r="E813" s="6" t="s">
        <v>200</v>
      </c>
      <c r="F813" s="6">
        <v>600</v>
      </c>
      <c r="G813" s="15">
        <f t="shared" si="108"/>
        <v>3790.9</v>
      </c>
      <c r="H813" s="15">
        <f t="shared" si="108"/>
        <v>3804.2</v>
      </c>
    </row>
    <row r="814" spans="1:8" ht="12.75">
      <c r="A814" s="39" t="str">
        <f ca="1">IF(ISERROR(MATCH(F814,Код_КВР,0)),"",INDIRECT(ADDRESS(MATCH(F814,Код_КВР,0)+1,2,,,"КВР")))</f>
        <v>Субсидии бюджетным учреждениям</v>
      </c>
      <c r="B814" s="6">
        <v>808</v>
      </c>
      <c r="C814" s="8" t="s">
        <v>553</v>
      </c>
      <c r="D814" s="8" t="s">
        <v>544</v>
      </c>
      <c r="E814" s="6" t="s">
        <v>200</v>
      </c>
      <c r="F814" s="6">
        <v>610</v>
      </c>
      <c r="G814" s="15">
        <f t="shared" si="108"/>
        <v>3790.9</v>
      </c>
      <c r="H814" s="15">
        <f t="shared" si="108"/>
        <v>3804.2</v>
      </c>
    </row>
    <row r="815" spans="1:8" ht="49.5">
      <c r="A815" s="39" t="str">
        <f ca="1">IF(ISERROR(MATCH(F815,Код_КВР,0)),"",INDIRECT(ADDRESS(MATCH(F815,Код_КВР,0)+1,2,,,"КВР")))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5" s="6">
        <v>808</v>
      </c>
      <c r="C815" s="8" t="s">
        <v>553</v>
      </c>
      <c r="D815" s="8" t="s">
        <v>544</v>
      </c>
      <c r="E815" s="6" t="s">
        <v>200</v>
      </c>
      <c r="F815" s="6">
        <v>611</v>
      </c>
      <c r="G815" s="15">
        <v>3790.9</v>
      </c>
      <c r="H815" s="15">
        <v>3804.2</v>
      </c>
    </row>
    <row r="816" spans="1:8" ht="12.75">
      <c r="A816" s="39" t="str">
        <f ca="1">IF(ISERROR(MATCH(E816,Код_КЦСР,0)),"",INDIRECT(ADDRESS(MATCH(E816,Код_КЦСР,0)+1,2,,,"КЦСР")))</f>
        <v xml:space="preserve"> Развитие библиотечного дела</v>
      </c>
      <c r="B816" s="6">
        <v>808</v>
      </c>
      <c r="C816" s="8" t="s">
        <v>553</v>
      </c>
      <c r="D816" s="8" t="s">
        <v>544</v>
      </c>
      <c r="E816" s="6" t="s">
        <v>202</v>
      </c>
      <c r="F816" s="6"/>
      <c r="G816" s="15">
        <f>G817+G821+G825+G829</f>
        <v>38203.3</v>
      </c>
      <c r="H816" s="15">
        <f>H817+H821+H825+H829</f>
        <v>38314.100000000006</v>
      </c>
    </row>
    <row r="817" spans="1:8" ht="12.75">
      <c r="A817" s="39" t="str">
        <f ca="1">IF(ISERROR(MATCH(E817,Код_КЦСР,0)),"",INDIRECT(ADDRESS(MATCH(E817,Код_КЦСР,0)+1,2,,,"КЦСР")))</f>
        <v>Оказание муниципальных услуг</v>
      </c>
      <c r="B817" s="6">
        <v>808</v>
      </c>
      <c r="C817" s="8" t="s">
        <v>553</v>
      </c>
      <c r="D817" s="8" t="s">
        <v>544</v>
      </c>
      <c r="E817" s="6" t="s">
        <v>208</v>
      </c>
      <c r="F817" s="6"/>
      <c r="G817" s="15">
        <f aca="true" t="shared" si="109" ref="G817:H819">G818</f>
        <v>24474.9</v>
      </c>
      <c r="H817" s="15">
        <f t="shared" si="109"/>
        <v>24555.5</v>
      </c>
    </row>
    <row r="818" spans="1:8" ht="33">
      <c r="A818" s="39" t="str">
        <f ca="1">IF(ISERROR(MATCH(F818,Код_КВР,0)),"",INDIRECT(ADDRESS(MATCH(F818,Код_КВР,0)+1,2,,,"КВР")))</f>
        <v>Предоставление субсидий бюджетным, автономным учреждениям и иным некоммерческим организациям</v>
      </c>
      <c r="B818" s="6">
        <v>808</v>
      </c>
      <c r="C818" s="8" t="s">
        <v>553</v>
      </c>
      <c r="D818" s="8" t="s">
        <v>544</v>
      </c>
      <c r="E818" s="6" t="s">
        <v>208</v>
      </c>
      <c r="F818" s="6">
        <v>600</v>
      </c>
      <c r="G818" s="15">
        <f t="shared" si="109"/>
        <v>24474.9</v>
      </c>
      <c r="H818" s="15">
        <f t="shared" si="109"/>
        <v>24555.5</v>
      </c>
    </row>
    <row r="819" spans="1:8" ht="12.75">
      <c r="A819" s="39" t="str">
        <f ca="1">IF(ISERROR(MATCH(F819,Код_КВР,0)),"",INDIRECT(ADDRESS(MATCH(F819,Код_КВР,0)+1,2,,,"КВР")))</f>
        <v>Субсидии бюджетным учреждениям</v>
      </c>
      <c r="B819" s="6">
        <v>808</v>
      </c>
      <c r="C819" s="8" t="s">
        <v>553</v>
      </c>
      <c r="D819" s="8" t="s">
        <v>544</v>
      </c>
      <c r="E819" s="6" t="s">
        <v>208</v>
      </c>
      <c r="F819" s="6">
        <v>610</v>
      </c>
      <c r="G819" s="15">
        <f t="shared" si="109"/>
        <v>24474.9</v>
      </c>
      <c r="H819" s="15">
        <f t="shared" si="109"/>
        <v>24555.5</v>
      </c>
    </row>
    <row r="820" spans="1:8" ht="49.5">
      <c r="A820" s="39" t="str">
        <f ca="1">IF(ISERROR(MATCH(F820,Код_КВР,0)),"",INDIRECT(ADDRESS(MATCH(F820,Код_КВР,0)+1,2,,,"КВР")))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0" s="6">
        <v>808</v>
      </c>
      <c r="C820" s="8" t="s">
        <v>553</v>
      </c>
      <c r="D820" s="8" t="s">
        <v>544</v>
      </c>
      <c r="E820" s="6" t="s">
        <v>208</v>
      </c>
      <c r="F820" s="6">
        <v>611</v>
      </c>
      <c r="G820" s="15">
        <v>24474.9</v>
      </c>
      <c r="H820" s="15">
        <v>24555.5</v>
      </c>
    </row>
    <row r="821" spans="1:8" ht="12.75">
      <c r="A821" s="39" t="str">
        <f ca="1">IF(ISERROR(MATCH(E821,Код_КЦСР,0)),"",INDIRECT(ADDRESS(MATCH(E821,Код_КЦСР,0)+1,2,,,"КЦСР")))</f>
        <v>Формирование и учет фондов библиотеки</v>
      </c>
      <c r="B821" s="6">
        <v>808</v>
      </c>
      <c r="C821" s="8" t="s">
        <v>553</v>
      </c>
      <c r="D821" s="8" t="s">
        <v>544</v>
      </c>
      <c r="E821" s="6" t="s">
        <v>210</v>
      </c>
      <c r="F821" s="6"/>
      <c r="G821" s="15">
        <f aca="true" t="shared" si="110" ref="G821:H823">G822</f>
        <v>5819.2</v>
      </c>
      <c r="H821" s="15">
        <f t="shared" si="110"/>
        <v>5832.5</v>
      </c>
    </row>
    <row r="822" spans="1:8" ht="33">
      <c r="A822" s="39" t="str">
        <f ca="1">IF(ISERROR(MATCH(F822,Код_КВР,0)),"",INDIRECT(ADDRESS(MATCH(F822,Код_КВР,0)+1,2,,,"КВР")))</f>
        <v>Предоставление субсидий бюджетным, автономным учреждениям и иным некоммерческим организациям</v>
      </c>
      <c r="B822" s="6">
        <v>808</v>
      </c>
      <c r="C822" s="8" t="s">
        <v>553</v>
      </c>
      <c r="D822" s="8" t="s">
        <v>544</v>
      </c>
      <c r="E822" s="6" t="s">
        <v>210</v>
      </c>
      <c r="F822" s="6">
        <v>600</v>
      </c>
      <c r="G822" s="15">
        <f t="shared" si="110"/>
        <v>5819.2</v>
      </c>
      <c r="H822" s="15">
        <f t="shared" si="110"/>
        <v>5832.5</v>
      </c>
    </row>
    <row r="823" spans="1:8" ht="12.75">
      <c r="A823" s="39" t="str">
        <f ca="1">IF(ISERROR(MATCH(F823,Код_КВР,0)),"",INDIRECT(ADDRESS(MATCH(F823,Код_КВР,0)+1,2,,,"КВР")))</f>
        <v>Субсидии бюджетным учреждениям</v>
      </c>
      <c r="B823" s="6">
        <v>808</v>
      </c>
      <c r="C823" s="8" t="s">
        <v>553</v>
      </c>
      <c r="D823" s="8" t="s">
        <v>544</v>
      </c>
      <c r="E823" s="6" t="s">
        <v>210</v>
      </c>
      <c r="F823" s="6">
        <v>610</v>
      </c>
      <c r="G823" s="15">
        <f t="shared" si="110"/>
        <v>5819.2</v>
      </c>
      <c r="H823" s="15">
        <f t="shared" si="110"/>
        <v>5832.5</v>
      </c>
    </row>
    <row r="824" spans="1:8" ht="49.5">
      <c r="A824" s="39" t="str">
        <f ca="1">IF(ISERROR(MATCH(F824,Код_КВР,0)),"",INDIRECT(ADDRESS(MATCH(F824,Код_КВР,0)+1,2,,,"КВР")))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4" s="6">
        <v>808</v>
      </c>
      <c r="C824" s="8" t="s">
        <v>553</v>
      </c>
      <c r="D824" s="8" t="s">
        <v>544</v>
      </c>
      <c r="E824" s="6" t="s">
        <v>210</v>
      </c>
      <c r="F824" s="6">
        <v>611</v>
      </c>
      <c r="G824" s="15">
        <v>5819.2</v>
      </c>
      <c r="H824" s="15">
        <v>5832.5</v>
      </c>
    </row>
    <row r="825" spans="1:8" ht="12.75">
      <c r="A825" s="39" t="str">
        <f ca="1">IF(ISERROR(MATCH(E825,Код_КЦСР,0)),"",INDIRECT(ADDRESS(MATCH(E825,Код_КЦСР,0)+1,2,,,"КЦСР")))</f>
        <v>Обеспечение физической сохранности  и безопасности фонда библиотеки</v>
      </c>
      <c r="B825" s="6">
        <v>808</v>
      </c>
      <c r="C825" s="8" t="s">
        <v>553</v>
      </c>
      <c r="D825" s="8" t="s">
        <v>544</v>
      </c>
      <c r="E825" s="6" t="s">
        <v>212</v>
      </c>
      <c r="F825" s="6"/>
      <c r="G825" s="15">
        <f aca="true" t="shared" si="111" ref="G825:H827">G826</f>
        <v>2982.8</v>
      </c>
      <c r="H825" s="15">
        <f t="shared" si="111"/>
        <v>2990.3</v>
      </c>
    </row>
    <row r="826" spans="1:8" ht="33">
      <c r="A826" s="39" t="str">
        <f ca="1">IF(ISERROR(MATCH(F826,Код_КВР,0)),"",INDIRECT(ADDRESS(MATCH(F826,Код_КВР,0)+1,2,,,"КВР")))</f>
        <v>Предоставление субсидий бюджетным, автономным учреждениям и иным некоммерческим организациям</v>
      </c>
      <c r="B826" s="6">
        <v>808</v>
      </c>
      <c r="C826" s="8" t="s">
        <v>553</v>
      </c>
      <c r="D826" s="8" t="s">
        <v>544</v>
      </c>
      <c r="E826" s="6" t="s">
        <v>212</v>
      </c>
      <c r="F826" s="6">
        <v>600</v>
      </c>
      <c r="G826" s="15">
        <f t="shared" si="111"/>
        <v>2982.8</v>
      </c>
      <c r="H826" s="15">
        <f t="shared" si="111"/>
        <v>2990.3</v>
      </c>
    </row>
    <row r="827" spans="1:8" ht="12.75">
      <c r="A827" s="39" t="str">
        <f ca="1">IF(ISERROR(MATCH(F827,Код_КВР,0)),"",INDIRECT(ADDRESS(MATCH(F827,Код_КВР,0)+1,2,,,"КВР")))</f>
        <v>Субсидии бюджетным учреждениям</v>
      </c>
      <c r="B827" s="6">
        <v>808</v>
      </c>
      <c r="C827" s="8" t="s">
        <v>553</v>
      </c>
      <c r="D827" s="8" t="s">
        <v>544</v>
      </c>
      <c r="E827" s="6" t="s">
        <v>212</v>
      </c>
      <c r="F827" s="6">
        <v>610</v>
      </c>
      <c r="G827" s="15">
        <f t="shared" si="111"/>
        <v>2982.8</v>
      </c>
      <c r="H827" s="15">
        <f t="shared" si="111"/>
        <v>2990.3</v>
      </c>
    </row>
    <row r="828" spans="1:8" ht="49.5">
      <c r="A828" s="39" t="str">
        <f ca="1">IF(ISERROR(MATCH(F828,Код_КВР,0)),"",INDIRECT(ADDRESS(MATCH(F828,Код_КВР,0)+1,2,,,"КВР")))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28" s="6">
        <v>808</v>
      </c>
      <c r="C828" s="8" t="s">
        <v>553</v>
      </c>
      <c r="D828" s="8" t="s">
        <v>544</v>
      </c>
      <c r="E828" s="6" t="s">
        <v>212</v>
      </c>
      <c r="F828" s="6">
        <v>611</v>
      </c>
      <c r="G828" s="15">
        <v>2982.8</v>
      </c>
      <c r="H828" s="15">
        <v>2990.3</v>
      </c>
    </row>
    <row r="829" spans="1:8" ht="12.75">
      <c r="A829" s="39" t="str">
        <f ca="1">IF(ISERROR(MATCH(E829,Код_КЦСР,0)),"",INDIRECT(ADDRESS(MATCH(E829,Код_КЦСР,0)+1,2,,,"КЦСР")))</f>
        <v>Библиографическая обработка документов и организация  каталогов</v>
      </c>
      <c r="B829" s="6">
        <v>808</v>
      </c>
      <c r="C829" s="8" t="s">
        <v>553</v>
      </c>
      <c r="D829" s="8" t="s">
        <v>544</v>
      </c>
      <c r="E829" s="6" t="s">
        <v>214</v>
      </c>
      <c r="F829" s="6"/>
      <c r="G829" s="15">
        <f aca="true" t="shared" si="112" ref="G829:H831">G830</f>
        <v>4926.4</v>
      </c>
      <c r="H829" s="15">
        <f t="shared" si="112"/>
        <v>4935.8</v>
      </c>
    </row>
    <row r="830" spans="1:8" ht="33">
      <c r="A830" s="39" t="str">
        <f ca="1">IF(ISERROR(MATCH(F830,Код_КВР,0)),"",INDIRECT(ADDRESS(MATCH(F830,Код_КВР,0)+1,2,,,"КВР")))</f>
        <v>Предоставление субсидий бюджетным, автономным учреждениям и иным некоммерческим организациям</v>
      </c>
      <c r="B830" s="6">
        <v>808</v>
      </c>
      <c r="C830" s="8" t="s">
        <v>553</v>
      </c>
      <c r="D830" s="8" t="s">
        <v>544</v>
      </c>
      <c r="E830" s="6" t="s">
        <v>214</v>
      </c>
      <c r="F830" s="6">
        <v>600</v>
      </c>
      <c r="G830" s="15">
        <f t="shared" si="112"/>
        <v>4926.4</v>
      </c>
      <c r="H830" s="15">
        <f t="shared" si="112"/>
        <v>4935.8</v>
      </c>
    </row>
    <row r="831" spans="1:8" ht="12.75">
      <c r="A831" s="39" t="str">
        <f ca="1">IF(ISERROR(MATCH(F831,Код_КВР,0)),"",INDIRECT(ADDRESS(MATCH(F831,Код_КВР,0)+1,2,,,"КВР")))</f>
        <v>Субсидии бюджетным учреждениям</v>
      </c>
      <c r="B831" s="6">
        <v>808</v>
      </c>
      <c r="C831" s="8" t="s">
        <v>553</v>
      </c>
      <c r="D831" s="8" t="s">
        <v>544</v>
      </c>
      <c r="E831" s="6" t="s">
        <v>214</v>
      </c>
      <c r="F831" s="6">
        <v>610</v>
      </c>
      <c r="G831" s="15">
        <f t="shared" si="112"/>
        <v>4926.4</v>
      </c>
      <c r="H831" s="15">
        <f t="shared" si="112"/>
        <v>4935.8</v>
      </c>
    </row>
    <row r="832" spans="1:8" ht="49.5">
      <c r="A832" s="39" t="str">
        <f ca="1">IF(ISERROR(MATCH(F832,Код_КВР,0)),"",INDIRECT(ADDRESS(MATCH(F832,Код_КВР,0)+1,2,,,"КВР")))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2" s="6">
        <v>808</v>
      </c>
      <c r="C832" s="8" t="s">
        <v>553</v>
      </c>
      <c r="D832" s="8" t="s">
        <v>544</v>
      </c>
      <c r="E832" s="6" t="s">
        <v>214</v>
      </c>
      <c r="F832" s="6">
        <v>611</v>
      </c>
      <c r="G832" s="15">
        <v>4926.4</v>
      </c>
      <c r="H832" s="15">
        <v>4935.8</v>
      </c>
    </row>
    <row r="833" spans="1:8" ht="12.75">
      <c r="A833" s="39" t="str">
        <f ca="1">IF(ISERROR(MATCH(E833,Код_КЦСР,0)),"",INDIRECT(ADDRESS(MATCH(E833,Код_КЦСР,0)+1,2,,,"КЦСР")))</f>
        <v>Совершенствование культурно-досуговой деятельности</v>
      </c>
      <c r="B833" s="6">
        <v>808</v>
      </c>
      <c r="C833" s="8" t="s">
        <v>553</v>
      </c>
      <c r="D833" s="8" t="s">
        <v>544</v>
      </c>
      <c r="E833" s="6" t="s">
        <v>216</v>
      </c>
      <c r="F833" s="6"/>
      <c r="G833" s="15">
        <f>G834+G838</f>
        <v>40484.9</v>
      </c>
      <c r="H833" s="15">
        <f>H834+H838</f>
        <v>40376.799999999996</v>
      </c>
    </row>
    <row r="834" spans="1:8" ht="12.75">
      <c r="A834" s="39" t="str">
        <f ca="1">IF(ISERROR(MATCH(E834,Код_КЦСР,0)),"",INDIRECT(ADDRESS(MATCH(E834,Код_КЦСР,0)+1,2,,,"КЦСР")))</f>
        <v>Оказание муниципальных услуг</v>
      </c>
      <c r="B834" s="6">
        <v>808</v>
      </c>
      <c r="C834" s="8" t="s">
        <v>553</v>
      </c>
      <c r="D834" s="8" t="s">
        <v>544</v>
      </c>
      <c r="E834" s="6" t="s">
        <v>224</v>
      </c>
      <c r="F834" s="6"/>
      <c r="G834" s="15">
        <f aca="true" t="shared" si="113" ref="G834:H836">G835</f>
        <v>37338.8</v>
      </c>
      <c r="H834" s="15">
        <f t="shared" si="113"/>
        <v>37219.2</v>
      </c>
    </row>
    <row r="835" spans="1:8" ht="33">
      <c r="A835" s="39" t="str">
        <f ca="1">IF(ISERROR(MATCH(F835,Код_КВР,0)),"",INDIRECT(ADDRESS(MATCH(F835,Код_КВР,0)+1,2,,,"КВР")))</f>
        <v>Предоставление субсидий бюджетным, автономным учреждениям и иным некоммерческим организациям</v>
      </c>
      <c r="B835" s="6">
        <v>808</v>
      </c>
      <c r="C835" s="8" t="s">
        <v>553</v>
      </c>
      <c r="D835" s="8" t="s">
        <v>544</v>
      </c>
      <c r="E835" s="6" t="s">
        <v>224</v>
      </c>
      <c r="F835" s="6">
        <v>600</v>
      </c>
      <c r="G835" s="15">
        <f t="shared" si="113"/>
        <v>37338.8</v>
      </c>
      <c r="H835" s="15">
        <f t="shared" si="113"/>
        <v>37219.2</v>
      </c>
    </row>
    <row r="836" spans="1:8" ht="12.75">
      <c r="A836" s="39" t="str">
        <f ca="1">IF(ISERROR(MATCH(F836,Код_КВР,0)),"",INDIRECT(ADDRESS(MATCH(F836,Код_КВР,0)+1,2,,,"КВР")))</f>
        <v>Субсидии бюджетным учреждениям</v>
      </c>
      <c r="B836" s="6">
        <v>808</v>
      </c>
      <c r="C836" s="8" t="s">
        <v>553</v>
      </c>
      <c r="D836" s="8" t="s">
        <v>544</v>
      </c>
      <c r="E836" s="6" t="s">
        <v>224</v>
      </c>
      <c r="F836" s="6">
        <v>610</v>
      </c>
      <c r="G836" s="15">
        <f t="shared" si="113"/>
        <v>37338.8</v>
      </c>
      <c r="H836" s="15">
        <f t="shared" si="113"/>
        <v>37219.2</v>
      </c>
    </row>
    <row r="837" spans="1:8" ht="49.5">
      <c r="A837" s="39" t="str">
        <f ca="1">IF(ISERROR(MATCH(F837,Код_КВР,0)),"",INDIRECT(ADDRESS(MATCH(F837,Код_КВР,0)+1,2,,,"КВР")))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37" s="6">
        <v>808</v>
      </c>
      <c r="C837" s="8" t="s">
        <v>553</v>
      </c>
      <c r="D837" s="8" t="s">
        <v>544</v>
      </c>
      <c r="E837" s="6" t="s">
        <v>224</v>
      </c>
      <c r="F837" s="6">
        <v>611</v>
      </c>
      <c r="G837" s="15">
        <v>37338.8</v>
      </c>
      <c r="H837" s="15">
        <v>37219.2</v>
      </c>
    </row>
    <row r="838" spans="1:8" ht="33">
      <c r="A838" s="39" t="str">
        <f ca="1">IF(ISERROR(MATCH(E838,Код_КЦСР,0)),"",INDIRECT(ADDRESS(MATCH(E838,Код_КЦСР,0)+1,2,,,"КЦСР")))</f>
        <v>Сохранение нематериального культурного наследия народов традиционной народной культуры</v>
      </c>
      <c r="B838" s="6">
        <v>808</v>
      </c>
      <c r="C838" s="8" t="s">
        <v>553</v>
      </c>
      <c r="D838" s="8" t="s">
        <v>544</v>
      </c>
      <c r="E838" s="6" t="s">
        <v>225</v>
      </c>
      <c r="F838" s="6"/>
      <c r="G838" s="15">
        <f aca="true" t="shared" si="114" ref="G838:H840">G839</f>
        <v>3146.1</v>
      </c>
      <c r="H838" s="15">
        <f t="shared" si="114"/>
        <v>3157.6</v>
      </c>
    </row>
    <row r="839" spans="1:8" ht="33">
      <c r="A839" s="39" t="str">
        <f ca="1">IF(ISERROR(MATCH(F839,Код_КВР,0)),"",INDIRECT(ADDRESS(MATCH(F839,Код_КВР,0)+1,2,,,"КВР")))</f>
        <v>Предоставление субсидий бюджетным, автономным учреждениям и иным некоммерческим организациям</v>
      </c>
      <c r="B839" s="6">
        <v>808</v>
      </c>
      <c r="C839" s="8" t="s">
        <v>553</v>
      </c>
      <c r="D839" s="8" t="s">
        <v>544</v>
      </c>
      <c r="E839" s="6" t="s">
        <v>225</v>
      </c>
      <c r="F839" s="6">
        <v>600</v>
      </c>
      <c r="G839" s="15">
        <f t="shared" si="114"/>
        <v>3146.1</v>
      </c>
      <c r="H839" s="15">
        <f t="shared" si="114"/>
        <v>3157.6</v>
      </c>
    </row>
    <row r="840" spans="1:8" ht="12.75">
      <c r="A840" s="39" t="str">
        <f ca="1">IF(ISERROR(MATCH(F840,Код_КВР,0)),"",INDIRECT(ADDRESS(MATCH(F840,Код_КВР,0)+1,2,,,"КВР")))</f>
        <v>Субсидии бюджетным учреждениям</v>
      </c>
      <c r="B840" s="6">
        <v>808</v>
      </c>
      <c r="C840" s="8" t="s">
        <v>553</v>
      </c>
      <c r="D840" s="8" t="s">
        <v>544</v>
      </c>
      <c r="E840" s="6" t="s">
        <v>225</v>
      </c>
      <c r="F840" s="6">
        <v>610</v>
      </c>
      <c r="G840" s="15">
        <f t="shared" si="114"/>
        <v>3146.1</v>
      </c>
      <c r="H840" s="15">
        <f t="shared" si="114"/>
        <v>3157.6</v>
      </c>
    </row>
    <row r="841" spans="1:8" ht="49.5">
      <c r="A841" s="39" t="str">
        <f ca="1">IF(ISERROR(MATCH(F841,Код_КВР,0)),"",INDIRECT(ADDRESS(MATCH(F841,Код_КВР,0)+1,2,,,"КВР")))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1" s="6">
        <v>808</v>
      </c>
      <c r="C841" s="8" t="s">
        <v>553</v>
      </c>
      <c r="D841" s="8" t="s">
        <v>544</v>
      </c>
      <c r="E841" s="6" t="s">
        <v>225</v>
      </c>
      <c r="F841" s="6">
        <v>611</v>
      </c>
      <c r="G841" s="15">
        <v>3146.1</v>
      </c>
      <c r="H841" s="15">
        <v>3157.6</v>
      </c>
    </row>
    <row r="842" spans="1:8" ht="12.75">
      <c r="A842" s="39" t="str">
        <f ca="1">IF(ISERROR(MATCH(E842,Код_КЦСР,0)),"",INDIRECT(ADDRESS(MATCH(E842,Код_КЦСР,0)+1,2,,,"КЦСР")))</f>
        <v>Развитие исполнительских искусств</v>
      </c>
      <c r="B842" s="6">
        <v>808</v>
      </c>
      <c r="C842" s="8" t="s">
        <v>553</v>
      </c>
      <c r="D842" s="8" t="s">
        <v>544</v>
      </c>
      <c r="E842" s="6" t="s">
        <v>227</v>
      </c>
      <c r="F842" s="6"/>
      <c r="G842" s="15">
        <f>G843</f>
        <v>100796.40000000001</v>
      </c>
      <c r="H842" s="15">
        <f>H843</f>
        <v>101049.90000000001</v>
      </c>
    </row>
    <row r="843" spans="1:8" ht="12.75">
      <c r="A843" s="39" t="str">
        <f ca="1">IF(ISERROR(MATCH(E843,Код_КЦСР,0)),"",INDIRECT(ADDRESS(MATCH(E843,Код_КЦСР,0)+1,2,,,"КЦСР")))</f>
        <v>Оказание муниципальных услуг</v>
      </c>
      <c r="B843" s="6">
        <v>808</v>
      </c>
      <c r="C843" s="8" t="s">
        <v>553</v>
      </c>
      <c r="D843" s="8" t="s">
        <v>544</v>
      </c>
      <c r="E843" s="6" t="s">
        <v>233</v>
      </c>
      <c r="F843" s="6"/>
      <c r="G843" s="15">
        <f>G844</f>
        <v>100796.40000000001</v>
      </c>
      <c r="H843" s="15">
        <f>H844</f>
        <v>101049.90000000001</v>
      </c>
    </row>
    <row r="844" spans="1:8" ht="33">
      <c r="A844" s="39" t="str">
        <f ca="1">IF(ISERROR(MATCH(F844,Код_КВР,0)),"",INDIRECT(ADDRESS(MATCH(F844,Код_КВР,0)+1,2,,,"КВР")))</f>
        <v>Предоставление субсидий бюджетным, автономным учреждениям и иным некоммерческим организациям</v>
      </c>
      <c r="B844" s="6">
        <v>808</v>
      </c>
      <c r="C844" s="8" t="s">
        <v>553</v>
      </c>
      <c r="D844" s="8" t="s">
        <v>544</v>
      </c>
      <c r="E844" s="6" t="s">
        <v>233</v>
      </c>
      <c r="F844" s="6">
        <v>600</v>
      </c>
      <c r="G844" s="15">
        <f>G845+G847</f>
        <v>100796.40000000001</v>
      </c>
      <c r="H844" s="15">
        <f>H845+H847</f>
        <v>101049.90000000001</v>
      </c>
    </row>
    <row r="845" spans="1:8" ht="12.75">
      <c r="A845" s="39" t="str">
        <f ca="1">IF(ISERROR(MATCH(F845,Код_КВР,0)),"",INDIRECT(ADDRESS(MATCH(F845,Код_КВР,0)+1,2,,,"КВР")))</f>
        <v>Субсидии бюджетным учреждениям</v>
      </c>
      <c r="B845" s="6">
        <v>808</v>
      </c>
      <c r="C845" s="8" t="s">
        <v>553</v>
      </c>
      <c r="D845" s="8" t="s">
        <v>544</v>
      </c>
      <c r="E845" s="6" t="s">
        <v>233</v>
      </c>
      <c r="F845" s="6">
        <v>610</v>
      </c>
      <c r="G845" s="15">
        <f>G846</f>
        <v>88616.3</v>
      </c>
      <c r="H845" s="15">
        <f>H846</f>
        <v>88796.6</v>
      </c>
    </row>
    <row r="846" spans="1:8" ht="49.5">
      <c r="A846" s="39" t="str">
        <f ca="1">IF(ISERROR(MATCH(F846,Код_КВР,0)),"",INDIRECT(ADDRESS(MATCH(F846,Код_КВР,0)+1,2,,,"КВР")))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46" s="6">
        <v>808</v>
      </c>
      <c r="C846" s="8" t="s">
        <v>553</v>
      </c>
      <c r="D846" s="8" t="s">
        <v>544</v>
      </c>
      <c r="E846" s="6" t="s">
        <v>233</v>
      </c>
      <c r="F846" s="6">
        <v>611</v>
      </c>
      <c r="G846" s="15">
        <v>88616.3</v>
      </c>
      <c r="H846" s="15">
        <v>88796.6</v>
      </c>
    </row>
    <row r="847" spans="1:8" ht="12.75">
      <c r="A847" s="39" t="str">
        <f ca="1">IF(ISERROR(MATCH(F847,Код_КВР,0)),"",INDIRECT(ADDRESS(MATCH(F847,Код_КВР,0)+1,2,,,"КВР")))</f>
        <v>Субсидии автономным учреждениям</v>
      </c>
      <c r="B847" s="6">
        <v>808</v>
      </c>
      <c r="C847" s="8" t="s">
        <v>553</v>
      </c>
      <c r="D847" s="8" t="s">
        <v>544</v>
      </c>
      <c r="E847" s="6" t="s">
        <v>233</v>
      </c>
      <c r="F847" s="6">
        <v>620</v>
      </c>
      <c r="G847" s="15">
        <f>G848</f>
        <v>12180.1</v>
      </c>
      <c r="H847" s="15">
        <f>H848</f>
        <v>12253.3</v>
      </c>
    </row>
    <row r="848" spans="1:8" ht="49.5">
      <c r="A848" s="39" t="str">
        <f ca="1">IF(ISERROR(MATCH(F848,Код_КВР,0)),"",INDIRECT(ADDRESS(MATCH(F848,Код_КВР,0)+1,2,,,"КВР")))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48" s="6">
        <v>808</v>
      </c>
      <c r="C848" s="8" t="s">
        <v>553</v>
      </c>
      <c r="D848" s="8" t="s">
        <v>544</v>
      </c>
      <c r="E848" s="6" t="s">
        <v>233</v>
      </c>
      <c r="F848" s="6">
        <v>621</v>
      </c>
      <c r="G848" s="15">
        <v>12180.1</v>
      </c>
      <c r="H848" s="15">
        <v>12253.3</v>
      </c>
    </row>
    <row r="849" spans="1:8" ht="12.75">
      <c r="A849" s="39" t="str">
        <f ca="1">IF(ISERROR(MATCH(E849,Код_КЦСР,0)),"",INDIRECT(ADDRESS(MATCH(E849,Код_КЦСР,0)+1,2,,,"КЦСР")))</f>
        <v>Формирование постиндустриального образа города Череповца</v>
      </c>
      <c r="B849" s="6">
        <v>808</v>
      </c>
      <c r="C849" s="8" t="s">
        <v>553</v>
      </c>
      <c r="D849" s="8" t="s">
        <v>544</v>
      </c>
      <c r="E849" s="6" t="s">
        <v>234</v>
      </c>
      <c r="F849" s="6"/>
      <c r="G849" s="15">
        <f aca="true" t="shared" si="115" ref="G849:H852">G850</f>
        <v>5383.8</v>
      </c>
      <c r="H849" s="15">
        <f t="shared" si="115"/>
        <v>5383.8</v>
      </c>
    </row>
    <row r="850" spans="1:8" ht="12.75">
      <c r="A850" s="39" t="str">
        <f ca="1">IF(ISERROR(MATCH(E850,Код_КЦСР,0)),"",INDIRECT(ADDRESS(MATCH(E850,Код_КЦСР,0)+1,2,,,"КЦСР")))</f>
        <v xml:space="preserve">Организация и проведение городских культурно- массовых мероприятий </v>
      </c>
      <c r="B850" s="6">
        <v>808</v>
      </c>
      <c r="C850" s="8" t="s">
        <v>553</v>
      </c>
      <c r="D850" s="8" t="s">
        <v>544</v>
      </c>
      <c r="E850" s="6" t="s">
        <v>240</v>
      </c>
      <c r="F850" s="6"/>
      <c r="G850" s="15">
        <f t="shared" si="115"/>
        <v>5383.8</v>
      </c>
      <c r="H850" s="15">
        <f t="shared" si="115"/>
        <v>5383.8</v>
      </c>
    </row>
    <row r="851" spans="1:8" ht="33">
      <c r="A851" s="39" t="str">
        <f ca="1">IF(ISERROR(MATCH(F851,Код_КВР,0)),"",INDIRECT(ADDRESS(MATCH(F851,Код_КВР,0)+1,2,,,"КВР")))</f>
        <v>Предоставление субсидий бюджетным, автономным учреждениям и иным некоммерческим организациям</v>
      </c>
      <c r="B851" s="6">
        <v>808</v>
      </c>
      <c r="C851" s="8" t="s">
        <v>553</v>
      </c>
      <c r="D851" s="8" t="s">
        <v>544</v>
      </c>
      <c r="E851" s="6" t="s">
        <v>240</v>
      </c>
      <c r="F851" s="6">
        <v>600</v>
      </c>
      <c r="G851" s="15">
        <f t="shared" si="115"/>
        <v>5383.8</v>
      </c>
      <c r="H851" s="15">
        <f t="shared" si="115"/>
        <v>5383.8</v>
      </c>
    </row>
    <row r="852" spans="1:8" ht="12.75">
      <c r="A852" s="39" t="str">
        <f ca="1">IF(ISERROR(MATCH(F852,Код_КВР,0)),"",INDIRECT(ADDRESS(MATCH(F852,Код_КВР,0)+1,2,,,"КВР")))</f>
        <v>Субсидии бюджетным учреждениям</v>
      </c>
      <c r="B852" s="6">
        <v>808</v>
      </c>
      <c r="C852" s="8" t="s">
        <v>553</v>
      </c>
      <c r="D852" s="8" t="s">
        <v>544</v>
      </c>
      <c r="E852" s="6" t="s">
        <v>240</v>
      </c>
      <c r="F852" s="6">
        <v>610</v>
      </c>
      <c r="G852" s="15">
        <f t="shared" si="115"/>
        <v>5383.8</v>
      </c>
      <c r="H852" s="15">
        <f t="shared" si="115"/>
        <v>5383.8</v>
      </c>
    </row>
    <row r="853" spans="1:8" ht="49.5">
      <c r="A853" s="39" t="str">
        <f ca="1">IF(ISERROR(MATCH(F853,Код_КВР,0)),"",INDIRECT(ADDRESS(MATCH(F853,Код_КВР,0)+1,2,,,"КВР")))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53" s="6">
        <v>808</v>
      </c>
      <c r="C853" s="8" t="s">
        <v>553</v>
      </c>
      <c r="D853" s="8" t="s">
        <v>544</v>
      </c>
      <c r="E853" s="6" t="s">
        <v>240</v>
      </c>
      <c r="F853" s="6">
        <v>611</v>
      </c>
      <c r="G853" s="15">
        <v>5383.8</v>
      </c>
      <c r="H853" s="15">
        <v>5383.8</v>
      </c>
    </row>
    <row r="854" spans="1:8" ht="12.75">
      <c r="A854" s="39" t="str">
        <f ca="1">IF(ISERROR(MATCH(E854,Код_КЦСР,0)),"",INDIRECT(ADDRESS(MATCH(E854,Код_КЦСР,0)+1,2,,,"КЦСР")))</f>
        <v xml:space="preserve">Индустрия отдыха на территориях парков культуры и отдыха </v>
      </c>
      <c r="B854" s="6">
        <v>808</v>
      </c>
      <c r="C854" s="8" t="s">
        <v>553</v>
      </c>
      <c r="D854" s="8" t="s">
        <v>544</v>
      </c>
      <c r="E854" s="6" t="s">
        <v>242</v>
      </c>
      <c r="F854" s="6"/>
      <c r="G854" s="15">
        <f aca="true" t="shared" si="116" ref="G854:H857">G855</f>
        <v>4521.9</v>
      </c>
      <c r="H854" s="15">
        <f t="shared" si="116"/>
        <v>4535</v>
      </c>
    </row>
    <row r="855" spans="1:8" ht="33">
      <c r="A855" s="39" t="str">
        <f ca="1">IF(ISERROR(MATCH(E855,Код_КЦСР,0)),"",INDIRECT(ADDRESS(MATCH(E855,Код_КЦСР,0)+1,2,,,"КЦСР")))</f>
        <v>Работа по организации досуга населения на базе парков культуры и отдыха</v>
      </c>
      <c r="B855" s="6">
        <v>808</v>
      </c>
      <c r="C855" s="8" t="s">
        <v>553</v>
      </c>
      <c r="D855" s="8" t="s">
        <v>544</v>
      </c>
      <c r="E855" s="6" t="s">
        <v>244</v>
      </c>
      <c r="F855" s="6"/>
      <c r="G855" s="15">
        <f t="shared" si="116"/>
        <v>4521.9</v>
      </c>
      <c r="H855" s="15">
        <f t="shared" si="116"/>
        <v>4535</v>
      </c>
    </row>
    <row r="856" spans="1:8" ht="33">
      <c r="A856" s="39" t="str">
        <f ca="1">IF(ISERROR(MATCH(F856,Код_КВР,0)),"",INDIRECT(ADDRESS(MATCH(F856,Код_КВР,0)+1,2,,,"КВР")))</f>
        <v>Предоставление субсидий бюджетным, автономным учреждениям и иным некоммерческим организациям</v>
      </c>
      <c r="B856" s="6">
        <v>808</v>
      </c>
      <c r="C856" s="8" t="s">
        <v>553</v>
      </c>
      <c r="D856" s="8" t="s">
        <v>544</v>
      </c>
      <c r="E856" s="6" t="s">
        <v>244</v>
      </c>
      <c r="F856" s="6">
        <v>600</v>
      </c>
      <c r="G856" s="15">
        <f t="shared" si="116"/>
        <v>4521.9</v>
      </c>
      <c r="H856" s="15">
        <f t="shared" si="116"/>
        <v>4535</v>
      </c>
    </row>
    <row r="857" spans="1:8" ht="12.75">
      <c r="A857" s="39" t="str">
        <f ca="1">IF(ISERROR(MATCH(F857,Код_КВР,0)),"",INDIRECT(ADDRESS(MATCH(F857,Код_КВР,0)+1,2,,,"КВР")))</f>
        <v>Субсидии автономным учреждениям</v>
      </c>
      <c r="B857" s="6">
        <v>808</v>
      </c>
      <c r="C857" s="8" t="s">
        <v>553</v>
      </c>
      <c r="D857" s="8" t="s">
        <v>544</v>
      </c>
      <c r="E857" s="6" t="s">
        <v>244</v>
      </c>
      <c r="F857" s="6">
        <v>620</v>
      </c>
      <c r="G857" s="15">
        <f t="shared" si="116"/>
        <v>4521.9</v>
      </c>
      <c r="H857" s="15">
        <f t="shared" si="116"/>
        <v>4535</v>
      </c>
    </row>
    <row r="858" spans="1:8" ht="49.5">
      <c r="A858" s="39" t="str">
        <f ca="1">IF(ISERROR(MATCH(F858,Код_КВР,0)),"",INDIRECT(ADDRESS(MATCH(F858,Код_КВР,0)+1,2,,,"КВР")))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58" s="6">
        <v>808</v>
      </c>
      <c r="C858" s="8" t="s">
        <v>553</v>
      </c>
      <c r="D858" s="8" t="s">
        <v>544</v>
      </c>
      <c r="E858" s="6" t="s">
        <v>244</v>
      </c>
      <c r="F858" s="6">
        <v>621</v>
      </c>
      <c r="G858" s="15">
        <v>4521.9</v>
      </c>
      <c r="H858" s="15">
        <v>4535</v>
      </c>
    </row>
    <row r="859" spans="1:8" ht="12.75">
      <c r="A859" s="10" t="s">
        <v>495</v>
      </c>
      <c r="B859" s="6">
        <v>808</v>
      </c>
      <c r="C859" s="8" t="s">
        <v>553</v>
      </c>
      <c r="D859" s="8" t="s">
        <v>547</v>
      </c>
      <c r="E859" s="6"/>
      <c r="F859" s="6"/>
      <c r="G859" s="15">
        <f>G860+G917+G922+G939+G957</f>
        <v>20322.9</v>
      </c>
      <c r="H859" s="15">
        <f>H860+H917+H922+H939+H957</f>
        <v>18413.6</v>
      </c>
    </row>
    <row r="860" spans="1:8" ht="33">
      <c r="A860" s="39" t="str">
        <f ca="1">IF(ISERROR(MATCH(E860,Код_КЦСР,0)),"",INDIRECT(ADDRESS(MATCH(E860,Код_КЦСР,0)+1,2,,,"КЦСР")))</f>
        <v>Муниципальная программа «Культура, традиции и народное творчество в городе Череповце» на 2013-2018 годы</v>
      </c>
      <c r="B860" s="6">
        <v>808</v>
      </c>
      <c r="C860" s="8" t="s">
        <v>553</v>
      </c>
      <c r="D860" s="8" t="s">
        <v>547</v>
      </c>
      <c r="E860" s="6" t="s">
        <v>182</v>
      </c>
      <c r="F860" s="6"/>
      <c r="G860" s="15">
        <f>G861+G875+G884+G893+G904+G913</f>
        <v>7757</v>
      </c>
      <c r="H860" s="15">
        <f>H861+H875+H884+H893+H904+H913</f>
        <v>7764.2</v>
      </c>
    </row>
    <row r="861" spans="1:8" ht="33">
      <c r="A861" s="39" t="str">
        <f ca="1">IF(ISERROR(MATCH(E861,Код_КЦСР,0)),"",INDIRECT(ADDRESS(MATCH(E861,Код_КЦСР,0)+1,2,,,"КЦСР")))</f>
        <v>Сохранение, эффективное использование  и популяризация объектов культурного наследия</v>
      </c>
      <c r="B861" s="6">
        <v>808</v>
      </c>
      <c r="C861" s="8" t="s">
        <v>553</v>
      </c>
      <c r="D861" s="8" t="s">
        <v>547</v>
      </c>
      <c r="E861" s="6" t="s">
        <v>184</v>
      </c>
      <c r="F861" s="6"/>
      <c r="G861" s="15">
        <f aca="true" t="shared" si="117" ref="G861:H864">G862</f>
        <v>0</v>
      </c>
      <c r="H861" s="15">
        <f t="shared" si="117"/>
        <v>0</v>
      </c>
    </row>
    <row r="862" spans="1:8" ht="66">
      <c r="A862" s="39" t="str">
        <f ca="1">IF(ISERROR(MATCH(E862,Код_КЦСР,0)),"",INDIRECT(ADDRESS(MATCH(E862,Код_КЦСР,0)+1,2,,,"КЦСР")))</f>
        <v>Ведомственная целевая программа «Отрасль «Культура города Череповца»(2012-2014 годы) (Организация мероприятий по ремонту, реставрации и эффективному использованию  объектов культурного наследия)</v>
      </c>
      <c r="B862" s="6">
        <v>808</v>
      </c>
      <c r="C862" s="8" t="s">
        <v>553</v>
      </c>
      <c r="D862" s="8" t="s">
        <v>547</v>
      </c>
      <c r="E862" s="6" t="s">
        <v>188</v>
      </c>
      <c r="F862" s="6"/>
      <c r="G862" s="15">
        <f t="shared" si="117"/>
        <v>0</v>
      </c>
      <c r="H862" s="15">
        <f t="shared" si="117"/>
        <v>0</v>
      </c>
    </row>
    <row r="863" spans="1:8" ht="33">
      <c r="A863" s="39" t="str">
        <f ca="1">IF(ISERROR(MATCH(F863,Код_КВР,0)),"",INDIRECT(ADDRESS(MATCH(F863,Код_КВР,0)+1,2,,,"КВР")))</f>
        <v>Предоставление субсидий бюджетным, автономным учреждениям и иным некоммерческим организациям</v>
      </c>
      <c r="B863" s="6">
        <v>808</v>
      </c>
      <c r="C863" s="8" t="s">
        <v>553</v>
      </c>
      <c r="D863" s="8" t="s">
        <v>547</v>
      </c>
      <c r="E863" s="6" t="s">
        <v>188</v>
      </c>
      <c r="F863" s="6">
        <v>600</v>
      </c>
      <c r="G863" s="15">
        <f t="shared" si="117"/>
        <v>0</v>
      </c>
      <c r="H863" s="15">
        <f t="shared" si="117"/>
        <v>0</v>
      </c>
    </row>
    <row r="864" spans="1:8" ht="12.75">
      <c r="A864" s="39" t="str">
        <f ca="1">IF(ISERROR(MATCH(F864,Код_КВР,0)),"",INDIRECT(ADDRESS(MATCH(F864,Код_КВР,0)+1,2,,,"КВР")))</f>
        <v>Субсидии бюджетным учреждениям</v>
      </c>
      <c r="B864" s="6">
        <v>808</v>
      </c>
      <c r="C864" s="8" t="s">
        <v>553</v>
      </c>
      <c r="D864" s="8" t="s">
        <v>547</v>
      </c>
      <c r="E864" s="6" t="s">
        <v>188</v>
      </c>
      <c r="F864" s="6">
        <v>610</v>
      </c>
      <c r="G864" s="15">
        <f t="shared" si="117"/>
        <v>0</v>
      </c>
      <c r="H864" s="15">
        <f t="shared" si="117"/>
        <v>0</v>
      </c>
    </row>
    <row r="865" spans="1:8" ht="12.75">
      <c r="A865" s="39" t="str">
        <f ca="1">IF(ISERROR(MATCH(F865,Код_КВР,0)),"",INDIRECT(ADDRESS(MATCH(F865,Код_КВР,0)+1,2,,,"КВР")))</f>
        <v>Субсидии бюджетным учреждениям на иные цели</v>
      </c>
      <c r="B865" s="6">
        <v>808</v>
      </c>
      <c r="C865" s="8" t="s">
        <v>553</v>
      </c>
      <c r="D865" s="8" t="s">
        <v>547</v>
      </c>
      <c r="E865" s="6" t="s">
        <v>188</v>
      </c>
      <c r="F865" s="6">
        <v>612</v>
      </c>
      <c r="G865" s="15"/>
      <c r="H865" s="15"/>
    </row>
    <row r="866" spans="1:8" ht="12.75">
      <c r="A866" s="39" t="str">
        <f ca="1">IF(ISERROR(MATCH(E866,Код_КЦСР,0)),"",INDIRECT(ADDRESS(MATCH(E866,Код_КЦСР,0)+1,2,,,"КЦСР")))</f>
        <v xml:space="preserve"> Развитие музейного дела</v>
      </c>
      <c r="B866" s="6">
        <v>808</v>
      </c>
      <c r="C866" s="8" t="s">
        <v>553</v>
      </c>
      <c r="D866" s="8" t="s">
        <v>547</v>
      </c>
      <c r="E866" s="6" t="s">
        <v>190</v>
      </c>
      <c r="F866" s="6"/>
      <c r="G866" s="15">
        <f>G867+G871</f>
        <v>0</v>
      </c>
      <c r="H866" s="15">
        <f>H867+H871</f>
        <v>0</v>
      </c>
    </row>
    <row r="867" spans="1:8" ht="66">
      <c r="A867" s="39" t="str">
        <f ca="1">IF(ISERROR(MATCH(E867,Код_КЦСР,0)),"",INDIRECT(ADDRESS(MATCH(E867,Код_КЦСР,0)+1,2,,,"КЦСР")))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867" s="6">
        <v>808</v>
      </c>
      <c r="C867" s="8" t="s">
        <v>553</v>
      </c>
      <c r="D867" s="8" t="s">
        <v>547</v>
      </c>
      <c r="E867" s="6" t="s">
        <v>192</v>
      </c>
      <c r="F867" s="6"/>
      <c r="G867" s="15">
        <f aca="true" t="shared" si="118" ref="G867:H869">G868</f>
        <v>0</v>
      </c>
      <c r="H867" s="15">
        <f t="shared" si="118"/>
        <v>0</v>
      </c>
    </row>
    <row r="868" spans="1:8" ht="33">
      <c r="A868" s="39" t="str">
        <f ca="1">IF(ISERROR(MATCH(F868,Код_КВР,0)),"",INDIRECT(ADDRESS(MATCH(F868,Код_КВР,0)+1,2,,,"КВР")))</f>
        <v>Предоставление субсидий бюджетным, автономным учреждениям и иным некоммерческим организациям</v>
      </c>
      <c r="B868" s="6">
        <v>808</v>
      </c>
      <c r="C868" s="8" t="s">
        <v>553</v>
      </c>
      <c r="D868" s="8" t="s">
        <v>547</v>
      </c>
      <c r="E868" s="6" t="s">
        <v>192</v>
      </c>
      <c r="F868" s="6">
        <v>600</v>
      </c>
      <c r="G868" s="15">
        <f t="shared" si="118"/>
        <v>0</v>
      </c>
      <c r="H868" s="15">
        <f t="shared" si="118"/>
        <v>0</v>
      </c>
    </row>
    <row r="869" spans="1:8" ht="12.75">
      <c r="A869" s="39" t="str">
        <f ca="1">IF(ISERROR(MATCH(F869,Код_КВР,0)),"",INDIRECT(ADDRESS(MATCH(F869,Код_КВР,0)+1,2,,,"КВР")))</f>
        <v>Субсидии бюджетным учреждениям</v>
      </c>
      <c r="B869" s="6">
        <v>808</v>
      </c>
      <c r="C869" s="8" t="s">
        <v>553</v>
      </c>
      <c r="D869" s="8" t="s">
        <v>547</v>
      </c>
      <c r="E869" s="6" t="s">
        <v>192</v>
      </c>
      <c r="F869" s="6">
        <v>610</v>
      </c>
      <c r="G869" s="15">
        <f t="shared" si="118"/>
        <v>0</v>
      </c>
      <c r="H869" s="15">
        <f t="shared" si="118"/>
        <v>0</v>
      </c>
    </row>
    <row r="870" spans="1:8" ht="12.75">
      <c r="A870" s="39" t="str">
        <f ca="1">IF(ISERROR(MATCH(F870,Код_КВР,0)),"",INDIRECT(ADDRESS(MATCH(F870,Код_КВР,0)+1,2,,,"КВР")))</f>
        <v>Субсидии бюджетным учреждениям на иные цели</v>
      </c>
      <c r="B870" s="6">
        <v>808</v>
      </c>
      <c r="C870" s="8" t="s">
        <v>553</v>
      </c>
      <c r="D870" s="8" t="s">
        <v>547</v>
      </c>
      <c r="E870" s="6" t="s">
        <v>192</v>
      </c>
      <c r="F870" s="6">
        <v>612</v>
      </c>
      <c r="G870" s="15"/>
      <c r="H870" s="15"/>
    </row>
    <row r="871" spans="1:8" ht="49.5">
      <c r="A871" s="39" t="str">
        <f ca="1">IF(ISERROR(MATCH(E871,Код_КЦСР,0)),"",INDIRECT(ADDRESS(MATCH(E871,Код_КЦСР,0)+1,2,,,"КЦСР")))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871" s="6">
        <v>808</v>
      </c>
      <c r="C871" s="8" t="s">
        <v>553</v>
      </c>
      <c r="D871" s="8" t="s">
        <v>547</v>
      </c>
      <c r="E871" s="6" t="s">
        <v>194</v>
      </c>
      <c r="F871" s="6"/>
      <c r="G871" s="15">
        <f aca="true" t="shared" si="119" ref="G871:H873">G872</f>
        <v>0</v>
      </c>
      <c r="H871" s="15">
        <f t="shared" si="119"/>
        <v>0</v>
      </c>
    </row>
    <row r="872" spans="1:8" ht="33">
      <c r="A872" s="39" t="str">
        <f ca="1">IF(ISERROR(MATCH(F872,Код_КВР,0)),"",INDIRECT(ADDRESS(MATCH(F872,Код_КВР,0)+1,2,,,"КВР")))</f>
        <v>Предоставление субсидий бюджетным, автономным учреждениям и иным некоммерческим организациям</v>
      </c>
      <c r="B872" s="6">
        <v>808</v>
      </c>
      <c r="C872" s="8" t="s">
        <v>553</v>
      </c>
      <c r="D872" s="8" t="s">
        <v>547</v>
      </c>
      <c r="E872" s="6" t="s">
        <v>194</v>
      </c>
      <c r="F872" s="6">
        <v>600</v>
      </c>
      <c r="G872" s="15">
        <f t="shared" si="119"/>
        <v>0</v>
      </c>
      <c r="H872" s="15">
        <f t="shared" si="119"/>
        <v>0</v>
      </c>
    </row>
    <row r="873" spans="1:8" ht="12.75">
      <c r="A873" s="39" t="str">
        <f ca="1">IF(ISERROR(MATCH(F873,Код_КВР,0)),"",INDIRECT(ADDRESS(MATCH(F873,Код_КВР,0)+1,2,,,"КВР")))</f>
        <v>Субсидии бюджетным учреждениям</v>
      </c>
      <c r="B873" s="6">
        <v>808</v>
      </c>
      <c r="C873" s="8" t="s">
        <v>553</v>
      </c>
      <c r="D873" s="8" t="s">
        <v>547</v>
      </c>
      <c r="E873" s="6" t="s">
        <v>194</v>
      </c>
      <c r="F873" s="6">
        <v>610</v>
      </c>
      <c r="G873" s="15">
        <f t="shared" si="119"/>
        <v>0</v>
      </c>
      <c r="H873" s="15">
        <f t="shared" si="119"/>
        <v>0</v>
      </c>
    </row>
    <row r="874" spans="1:8" ht="12.75">
      <c r="A874" s="39" t="str">
        <f ca="1">IF(ISERROR(MATCH(F874,Код_КВР,0)),"",INDIRECT(ADDRESS(MATCH(F874,Код_КВР,0)+1,2,,,"КВР")))</f>
        <v>Субсидии бюджетным учреждениям на иные цели</v>
      </c>
      <c r="B874" s="6">
        <v>808</v>
      </c>
      <c r="C874" s="8" t="s">
        <v>553</v>
      </c>
      <c r="D874" s="8" t="s">
        <v>547</v>
      </c>
      <c r="E874" s="6" t="s">
        <v>194</v>
      </c>
      <c r="F874" s="6">
        <v>612</v>
      </c>
      <c r="G874" s="15"/>
      <c r="H874" s="15"/>
    </row>
    <row r="875" spans="1:8" ht="12.75">
      <c r="A875" s="39" t="str">
        <f ca="1">IF(ISERROR(MATCH(E875,Код_КЦСР,0)),"",INDIRECT(ADDRESS(MATCH(E875,Код_КЦСР,0)+1,2,,,"КЦСР")))</f>
        <v xml:space="preserve"> Развитие библиотечного дела</v>
      </c>
      <c r="B875" s="6">
        <v>808</v>
      </c>
      <c r="C875" s="8" t="s">
        <v>553</v>
      </c>
      <c r="D875" s="8" t="s">
        <v>547</v>
      </c>
      <c r="E875" s="6" t="s">
        <v>202</v>
      </c>
      <c r="F875" s="6"/>
      <c r="G875" s="15">
        <f>G876+G880</f>
        <v>0</v>
      </c>
      <c r="H875" s="15">
        <f>H876+H880</f>
        <v>0</v>
      </c>
    </row>
    <row r="876" spans="1:8" ht="33">
      <c r="A876" s="39" t="str">
        <f ca="1">IF(ISERROR(MATCH(E876,Код_КЦСР,0)),"",INDIRECT(ADDRESS(MATCH(E876,Код_КЦСР,0)+1,2,,,"КЦСР")))</f>
        <v>Ведомственная целевая программа «Отрасль «Культура города Череповца» (2012-2014 годы)  (Комплектование библиотечных фондов)</v>
      </c>
      <c r="B876" s="6">
        <v>808</v>
      </c>
      <c r="C876" s="8" t="s">
        <v>553</v>
      </c>
      <c r="D876" s="8" t="s">
        <v>547</v>
      </c>
      <c r="E876" s="6" t="s">
        <v>204</v>
      </c>
      <c r="F876" s="6"/>
      <c r="G876" s="15">
        <f aca="true" t="shared" si="120" ref="G876:H878">G877</f>
        <v>0</v>
      </c>
      <c r="H876" s="15">
        <f t="shared" si="120"/>
        <v>0</v>
      </c>
    </row>
    <row r="877" spans="1:8" ht="33">
      <c r="A877" s="39" t="str">
        <f ca="1">IF(ISERROR(MATCH(F877,Код_КВР,0)),"",INDIRECT(ADDRESS(MATCH(F877,Код_КВР,0)+1,2,,,"КВР")))</f>
        <v>Предоставление субсидий бюджетным, автономным учреждениям и иным некоммерческим организациям</v>
      </c>
      <c r="B877" s="6">
        <v>808</v>
      </c>
      <c r="C877" s="8" t="s">
        <v>553</v>
      </c>
      <c r="D877" s="8" t="s">
        <v>547</v>
      </c>
      <c r="E877" s="6" t="s">
        <v>204</v>
      </c>
      <c r="F877" s="6">
        <v>600</v>
      </c>
      <c r="G877" s="15">
        <f t="shared" si="120"/>
        <v>0</v>
      </c>
      <c r="H877" s="15">
        <f t="shared" si="120"/>
        <v>0</v>
      </c>
    </row>
    <row r="878" spans="1:8" ht="12.75">
      <c r="A878" s="39" t="str">
        <f ca="1">IF(ISERROR(MATCH(F878,Код_КВР,0)),"",INDIRECT(ADDRESS(MATCH(F878,Код_КВР,0)+1,2,,,"КВР")))</f>
        <v>Субсидии бюджетным учреждениям</v>
      </c>
      <c r="B878" s="6">
        <v>808</v>
      </c>
      <c r="C878" s="8" t="s">
        <v>553</v>
      </c>
      <c r="D878" s="8" t="s">
        <v>547</v>
      </c>
      <c r="E878" s="6" t="s">
        <v>204</v>
      </c>
      <c r="F878" s="6">
        <v>610</v>
      </c>
      <c r="G878" s="15">
        <f t="shared" si="120"/>
        <v>0</v>
      </c>
      <c r="H878" s="15">
        <f t="shared" si="120"/>
        <v>0</v>
      </c>
    </row>
    <row r="879" spans="1:8" ht="12.75">
      <c r="A879" s="39" t="str">
        <f ca="1">IF(ISERROR(MATCH(F879,Код_КВР,0)),"",INDIRECT(ADDRESS(MATCH(F879,Код_КВР,0)+1,2,,,"КВР")))</f>
        <v>Субсидии бюджетным учреждениям на иные цели</v>
      </c>
      <c r="B879" s="6">
        <v>808</v>
      </c>
      <c r="C879" s="8" t="s">
        <v>553</v>
      </c>
      <c r="D879" s="8" t="s">
        <v>547</v>
      </c>
      <c r="E879" s="6" t="s">
        <v>204</v>
      </c>
      <c r="F879" s="6">
        <v>612</v>
      </c>
      <c r="G879" s="15"/>
      <c r="H879" s="15"/>
    </row>
    <row r="880" spans="1:8" ht="66">
      <c r="A880" s="39" t="str">
        <f ca="1">IF(ISERROR(MATCH(E880,Код_КЦСР,0)),"",INDIRECT(ADDRESS(MATCH(E880,Код_КЦСР,0)+1,2,,,"КЦСР")))</f>
        <v xml:space="preserve"> 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880" s="6">
        <v>808</v>
      </c>
      <c r="C880" s="8" t="s">
        <v>553</v>
      </c>
      <c r="D880" s="8" t="s">
        <v>547</v>
      </c>
      <c r="E880" s="6" t="s">
        <v>206</v>
      </c>
      <c r="F880" s="6"/>
      <c r="G880" s="15">
        <f aca="true" t="shared" si="121" ref="G880:H882">G881</f>
        <v>0</v>
      </c>
      <c r="H880" s="15">
        <f t="shared" si="121"/>
        <v>0</v>
      </c>
    </row>
    <row r="881" spans="1:8" ht="33">
      <c r="A881" s="39" t="str">
        <f ca="1">IF(ISERROR(MATCH(F881,Код_КВР,0)),"",INDIRECT(ADDRESS(MATCH(F881,Код_КВР,0)+1,2,,,"КВР")))</f>
        <v>Предоставление субсидий бюджетным, автономным учреждениям и иным некоммерческим организациям</v>
      </c>
      <c r="B881" s="6">
        <v>808</v>
      </c>
      <c r="C881" s="8" t="s">
        <v>553</v>
      </c>
      <c r="D881" s="8" t="s">
        <v>547</v>
      </c>
      <c r="E881" s="6" t="s">
        <v>206</v>
      </c>
      <c r="F881" s="6">
        <v>600</v>
      </c>
      <c r="G881" s="15">
        <f t="shared" si="121"/>
        <v>0</v>
      </c>
      <c r="H881" s="15">
        <f t="shared" si="121"/>
        <v>0</v>
      </c>
    </row>
    <row r="882" spans="1:8" ht="12.75">
      <c r="A882" s="39" t="str">
        <f ca="1">IF(ISERROR(MATCH(F882,Код_КВР,0)),"",INDIRECT(ADDRESS(MATCH(F882,Код_КВР,0)+1,2,,,"КВР")))</f>
        <v>Субсидии бюджетным учреждениям</v>
      </c>
      <c r="B882" s="6">
        <v>808</v>
      </c>
      <c r="C882" s="8" t="s">
        <v>553</v>
      </c>
      <c r="D882" s="8" t="s">
        <v>547</v>
      </c>
      <c r="E882" s="6" t="s">
        <v>206</v>
      </c>
      <c r="F882" s="6">
        <v>610</v>
      </c>
      <c r="G882" s="15">
        <f t="shared" si="121"/>
        <v>0</v>
      </c>
      <c r="H882" s="15">
        <f t="shared" si="121"/>
        <v>0</v>
      </c>
    </row>
    <row r="883" spans="1:8" ht="12.75">
      <c r="A883" s="39" t="str">
        <f ca="1">IF(ISERROR(MATCH(F883,Код_КВР,0)),"",INDIRECT(ADDRESS(MATCH(F883,Код_КВР,0)+1,2,,,"КВР")))</f>
        <v>Субсидии бюджетным учреждениям на иные цели</v>
      </c>
      <c r="B883" s="6">
        <v>808</v>
      </c>
      <c r="C883" s="8" t="s">
        <v>553</v>
      </c>
      <c r="D883" s="8" t="s">
        <v>547</v>
      </c>
      <c r="E883" s="6" t="s">
        <v>206</v>
      </c>
      <c r="F883" s="6">
        <v>612</v>
      </c>
      <c r="G883" s="15"/>
      <c r="H883" s="15"/>
    </row>
    <row r="884" spans="1:8" ht="12.75">
      <c r="A884" s="39" t="str">
        <f ca="1">IF(ISERROR(MATCH(E884,Код_КЦСР,0)),"",INDIRECT(ADDRESS(MATCH(E884,Код_КЦСР,0)+1,2,,,"КЦСР")))</f>
        <v>Совершенствование культурно-досуговой деятельности</v>
      </c>
      <c r="B884" s="6">
        <v>808</v>
      </c>
      <c r="C884" s="8" t="s">
        <v>553</v>
      </c>
      <c r="D884" s="8" t="s">
        <v>547</v>
      </c>
      <c r="E884" s="6" t="s">
        <v>216</v>
      </c>
      <c r="F884" s="6"/>
      <c r="G884" s="15">
        <f>G885+G889</f>
        <v>0</v>
      </c>
      <c r="H884" s="15">
        <f>H885+H889</f>
        <v>0</v>
      </c>
    </row>
    <row r="885" spans="1:8" ht="66">
      <c r="A885" s="39" t="str">
        <f ca="1">IF(ISERROR(MATCH(E885,Код_КЦСР,0)),"",INDIRECT(ADDRESS(MATCH(E885,Код_КЦСР,0)+1,2,,,"КЦСР")))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885" s="6">
        <v>808</v>
      </c>
      <c r="C885" s="8" t="s">
        <v>553</v>
      </c>
      <c r="D885" s="8" t="s">
        <v>547</v>
      </c>
      <c r="E885" s="6" t="s">
        <v>218</v>
      </c>
      <c r="F885" s="6"/>
      <c r="G885" s="15">
        <f aca="true" t="shared" si="122" ref="G885:H887">G886</f>
        <v>0</v>
      </c>
      <c r="H885" s="15">
        <f t="shared" si="122"/>
        <v>0</v>
      </c>
    </row>
    <row r="886" spans="1:8" ht="33">
      <c r="A886" s="39" t="str">
        <f ca="1">IF(ISERROR(MATCH(F886,Код_КВР,0)),"",INDIRECT(ADDRESS(MATCH(F886,Код_КВР,0)+1,2,,,"КВР")))</f>
        <v>Предоставление субсидий бюджетным, автономным учреждениям и иным некоммерческим организациям</v>
      </c>
      <c r="B886" s="6">
        <v>808</v>
      </c>
      <c r="C886" s="8" t="s">
        <v>553</v>
      </c>
      <c r="D886" s="8" t="s">
        <v>547</v>
      </c>
      <c r="E886" s="6" t="s">
        <v>218</v>
      </c>
      <c r="F886" s="6">
        <v>600</v>
      </c>
      <c r="G886" s="15">
        <f t="shared" si="122"/>
        <v>0</v>
      </c>
      <c r="H886" s="15">
        <f t="shared" si="122"/>
        <v>0</v>
      </c>
    </row>
    <row r="887" spans="1:8" ht="12.75">
      <c r="A887" s="39" t="str">
        <f ca="1">IF(ISERROR(MATCH(F887,Код_КВР,0)),"",INDIRECT(ADDRESS(MATCH(F887,Код_КВР,0)+1,2,,,"КВР")))</f>
        <v>Субсидии бюджетным учреждениям</v>
      </c>
      <c r="B887" s="6">
        <v>808</v>
      </c>
      <c r="C887" s="8" t="s">
        <v>553</v>
      </c>
      <c r="D887" s="8" t="s">
        <v>547</v>
      </c>
      <c r="E887" s="6" t="s">
        <v>218</v>
      </c>
      <c r="F887" s="6">
        <v>610</v>
      </c>
      <c r="G887" s="15">
        <f t="shared" si="122"/>
        <v>0</v>
      </c>
      <c r="H887" s="15">
        <f t="shared" si="122"/>
        <v>0</v>
      </c>
    </row>
    <row r="888" spans="1:8" ht="12.75">
      <c r="A888" s="39" t="str">
        <f ca="1">IF(ISERROR(MATCH(F888,Код_КВР,0)),"",INDIRECT(ADDRESS(MATCH(F888,Код_КВР,0)+1,2,,,"КВР")))</f>
        <v>Субсидии бюджетным учреждениям на иные цели</v>
      </c>
      <c r="B888" s="6">
        <v>808</v>
      </c>
      <c r="C888" s="8" t="s">
        <v>553</v>
      </c>
      <c r="D888" s="8" t="s">
        <v>547</v>
      </c>
      <c r="E888" s="6" t="s">
        <v>218</v>
      </c>
      <c r="F888" s="6">
        <v>612</v>
      </c>
      <c r="G888" s="15"/>
      <c r="H888" s="15"/>
    </row>
    <row r="889" spans="1:8" ht="82.5">
      <c r="A889" s="39" t="str">
        <f ca="1">IF(ISERROR(MATCH(E889,Код_КЦСР,0)),"",INDIRECT(ADDRESS(MATCH(E889,Код_КЦСР,0)+1,2,,,"КЦСР")))</f>
        <v>Ведомственная целевая программа «Отрасль «Культура города Череповца» (2012-2014годы)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889" s="6">
        <v>808</v>
      </c>
      <c r="C889" s="8" t="s">
        <v>553</v>
      </c>
      <c r="D889" s="8" t="s">
        <v>547</v>
      </c>
      <c r="E889" s="6" t="s">
        <v>222</v>
      </c>
      <c r="F889" s="6"/>
      <c r="G889" s="15">
        <f aca="true" t="shared" si="123" ref="G889:H891">G890</f>
        <v>0</v>
      </c>
      <c r="H889" s="15">
        <f t="shared" si="123"/>
        <v>0</v>
      </c>
    </row>
    <row r="890" spans="1:8" ht="33">
      <c r="A890" s="39" t="str">
        <f ca="1">IF(ISERROR(MATCH(F890,Код_КВР,0)),"",INDIRECT(ADDRESS(MATCH(F890,Код_КВР,0)+1,2,,,"КВР")))</f>
        <v>Предоставление субсидий бюджетным, автономным учреждениям и иным некоммерческим организациям</v>
      </c>
      <c r="B890" s="6">
        <v>808</v>
      </c>
      <c r="C890" s="8" t="s">
        <v>553</v>
      </c>
      <c r="D890" s="8" t="s">
        <v>547</v>
      </c>
      <c r="E890" s="6" t="s">
        <v>222</v>
      </c>
      <c r="F890" s="6">
        <v>600</v>
      </c>
      <c r="G890" s="15">
        <f t="shared" si="123"/>
        <v>0</v>
      </c>
      <c r="H890" s="15">
        <f t="shared" si="123"/>
        <v>0</v>
      </c>
    </row>
    <row r="891" spans="1:8" ht="12.75">
      <c r="A891" s="39" t="str">
        <f ca="1">IF(ISERROR(MATCH(F891,Код_КВР,0)),"",INDIRECT(ADDRESS(MATCH(F891,Код_КВР,0)+1,2,,,"КВР")))</f>
        <v>Субсидии бюджетным учреждениям</v>
      </c>
      <c r="B891" s="6">
        <v>808</v>
      </c>
      <c r="C891" s="8" t="s">
        <v>553</v>
      </c>
      <c r="D891" s="8" t="s">
        <v>547</v>
      </c>
      <c r="E891" s="6" t="s">
        <v>222</v>
      </c>
      <c r="F891" s="6">
        <v>610</v>
      </c>
      <c r="G891" s="15">
        <f t="shared" si="123"/>
        <v>0</v>
      </c>
      <c r="H891" s="15">
        <f t="shared" si="123"/>
        <v>0</v>
      </c>
    </row>
    <row r="892" spans="1:8" ht="12.75">
      <c r="A892" s="39" t="str">
        <f ca="1">IF(ISERROR(MATCH(F892,Код_КВР,0)),"",INDIRECT(ADDRESS(MATCH(F892,Код_КВР,0)+1,2,,,"КВР")))</f>
        <v>Субсидии бюджетным учреждениям на иные цели</v>
      </c>
      <c r="B892" s="6">
        <v>808</v>
      </c>
      <c r="C892" s="8" t="s">
        <v>553</v>
      </c>
      <c r="D892" s="8" t="s">
        <v>547</v>
      </c>
      <c r="E892" s="6" t="s">
        <v>222</v>
      </c>
      <c r="F892" s="6">
        <v>612</v>
      </c>
      <c r="G892" s="15"/>
      <c r="H892" s="15"/>
    </row>
    <row r="893" spans="1:8" ht="12.75">
      <c r="A893" s="39" t="str">
        <f ca="1">IF(ISERROR(MATCH(E893,Код_КЦСР,0)),"",INDIRECT(ADDRESS(MATCH(E893,Код_КЦСР,0)+1,2,,,"КЦСР")))</f>
        <v>Развитие исполнительских искусств</v>
      </c>
      <c r="B893" s="6">
        <v>808</v>
      </c>
      <c r="C893" s="8" t="s">
        <v>553</v>
      </c>
      <c r="D893" s="8" t="s">
        <v>547</v>
      </c>
      <c r="E893" s="6" t="s">
        <v>227</v>
      </c>
      <c r="F893" s="6"/>
      <c r="G893" s="15">
        <f>G894+G898</f>
        <v>0</v>
      </c>
      <c r="H893" s="15">
        <f>H894+H898</f>
        <v>0</v>
      </c>
    </row>
    <row r="894" spans="1:8" ht="66">
      <c r="A894" s="39" t="str">
        <f ca="1">IF(ISERROR(MATCH(E894,Код_КЦСР,0)),"",INDIRECT(ADDRESS(MATCH(E894,Код_КЦСР,0)+1,2,,,"КЦСР")))</f>
        <v>Ведомственная целевая программа «Отрасль «Культура города Череповца» (2012-2014годы) (Работа над созданием новых спектаклей, концертов, концертных программ, цирковых номеров (программ) и иных зрелищных программ)</v>
      </c>
      <c r="B894" s="6">
        <v>808</v>
      </c>
      <c r="C894" s="8" t="s">
        <v>553</v>
      </c>
      <c r="D894" s="8" t="s">
        <v>547</v>
      </c>
      <c r="E894" s="6" t="s">
        <v>229</v>
      </c>
      <c r="F894" s="6"/>
      <c r="G894" s="15">
        <f aca="true" t="shared" si="124" ref="G894:H896">G895</f>
        <v>0</v>
      </c>
      <c r="H894" s="15">
        <f t="shared" si="124"/>
        <v>0</v>
      </c>
    </row>
    <row r="895" spans="1:8" ht="33">
      <c r="A895" s="39" t="str">
        <f ca="1">IF(ISERROR(MATCH(F895,Код_КВР,0)),"",INDIRECT(ADDRESS(MATCH(F895,Код_КВР,0)+1,2,,,"КВР")))</f>
        <v>Предоставление субсидий бюджетным, автономным учреждениям и иным некоммерческим организациям</v>
      </c>
      <c r="B895" s="6">
        <v>808</v>
      </c>
      <c r="C895" s="8" t="s">
        <v>553</v>
      </c>
      <c r="D895" s="8" t="s">
        <v>547</v>
      </c>
      <c r="E895" s="6" t="s">
        <v>229</v>
      </c>
      <c r="F895" s="6">
        <v>600</v>
      </c>
      <c r="G895" s="15">
        <f t="shared" si="124"/>
        <v>0</v>
      </c>
      <c r="H895" s="15">
        <f t="shared" si="124"/>
        <v>0</v>
      </c>
    </row>
    <row r="896" spans="1:8" ht="12.75">
      <c r="A896" s="39" t="str">
        <f ca="1">IF(ISERROR(MATCH(F896,Код_КВР,0)),"",INDIRECT(ADDRESS(MATCH(F896,Код_КВР,0)+1,2,,,"КВР")))</f>
        <v>Субсидии автономным учреждениям</v>
      </c>
      <c r="B896" s="6">
        <v>808</v>
      </c>
      <c r="C896" s="8" t="s">
        <v>553</v>
      </c>
      <c r="D896" s="8" t="s">
        <v>547</v>
      </c>
      <c r="E896" s="6" t="s">
        <v>229</v>
      </c>
      <c r="F896" s="6">
        <v>620</v>
      </c>
      <c r="G896" s="15">
        <f t="shared" si="124"/>
        <v>0</v>
      </c>
      <c r="H896" s="15">
        <f t="shared" si="124"/>
        <v>0</v>
      </c>
    </row>
    <row r="897" spans="1:8" ht="12.75">
      <c r="A897" s="39" t="str">
        <f ca="1">IF(ISERROR(MATCH(F897,Код_КВР,0)),"",INDIRECT(ADDRESS(MATCH(F897,Код_КВР,0)+1,2,,,"КВР")))</f>
        <v>Субсидии автономным учреждениям на иные цели</v>
      </c>
      <c r="B897" s="6">
        <v>808</v>
      </c>
      <c r="C897" s="8" t="s">
        <v>553</v>
      </c>
      <c r="D897" s="8" t="s">
        <v>547</v>
      </c>
      <c r="E897" s="6" t="s">
        <v>229</v>
      </c>
      <c r="F897" s="6">
        <v>622</v>
      </c>
      <c r="G897" s="15"/>
      <c r="H897" s="15"/>
    </row>
    <row r="898" spans="1:8" ht="49.5">
      <c r="A898" s="39" t="str">
        <f ca="1">IF(ISERROR(MATCH(E898,Код_КЦСР,0)),"",INDIRECT(ADDRESS(MATCH(E898,Код_КЦСР,0)+1,2,,,"КЦСР")))</f>
        <v>Ведомственная целевая программа «Отрасль «Культура города Череповца» (2012-2014годы) (Укрепление материально-технической базы  муниципальных учреждений)</v>
      </c>
      <c r="B898" s="6">
        <v>808</v>
      </c>
      <c r="C898" s="8" t="s">
        <v>553</v>
      </c>
      <c r="D898" s="8" t="s">
        <v>547</v>
      </c>
      <c r="E898" s="6" t="s">
        <v>231</v>
      </c>
      <c r="F898" s="6"/>
      <c r="G898" s="15">
        <f>G899</f>
        <v>0</v>
      </c>
      <c r="H898" s="15">
        <f>H899</f>
        <v>0</v>
      </c>
    </row>
    <row r="899" spans="1:8" ht="33">
      <c r="A899" s="39" t="str">
        <f ca="1">IF(ISERROR(MATCH(F899,Код_КВР,0)),"",INDIRECT(ADDRESS(MATCH(F899,Код_КВР,0)+1,2,,,"КВР")))</f>
        <v>Предоставление субсидий бюджетным, автономным учреждениям и иным некоммерческим организациям</v>
      </c>
      <c r="B899" s="6">
        <v>808</v>
      </c>
      <c r="C899" s="8" t="s">
        <v>553</v>
      </c>
      <c r="D899" s="8" t="s">
        <v>547</v>
      </c>
      <c r="E899" s="6" t="s">
        <v>231</v>
      </c>
      <c r="F899" s="6">
        <v>600</v>
      </c>
      <c r="G899" s="15">
        <f>G900+G902</f>
        <v>0</v>
      </c>
      <c r="H899" s="15">
        <f>H900+H902</f>
        <v>0</v>
      </c>
    </row>
    <row r="900" spans="1:8" ht="12.75">
      <c r="A900" s="39" t="str">
        <f ca="1">IF(ISERROR(MATCH(F900,Код_КВР,0)),"",INDIRECT(ADDRESS(MATCH(F900,Код_КВР,0)+1,2,,,"КВР")))</f>
        <v>Субсидии бюджетным учреждениям</v>
      </c>
      <c r="B900" s="6">
        <v>808</v>
      </c>
      <c r="C900" s="8" t="s">
        <v>553</v>
      </c>
      <c r="D900" s="8" t="s">
        <v>547</v>
      </c>
      <c r="E900" s="6" t="s">
        <v>231</v>
      </c>
      <c r="F900" s="6">
        <v>610</v>
      </c>
      <c r="G900" s="15">
        <f>G901</f>
        <v>0</v>
      </c>
      <c r="H900" s="15">
        <f>H901</f>
        <v>0</v>
      </c>
    </row>
    <row r="901" spans="1:8" ht="12.75">
      <c r="A901" s="39" t="str">
        <f ca="1">IF(ISERROR(MATCH(F901,Код_КВР,0)),"",INDIRECT(ADDRESS(MATCH(F901,Код_КВР,0)+1,2,,,"КВР")))</f>
        <v>Субсидии бюджетным учреждениям на иные цели</v>
      </c>
      <c r="B901" s="6">
        <v>808</v>
      </c>
      <c r="C901" s="8" t="s">
        <v>553</v>
      </c>
      <c r="D901" s="8" t="s">
        <v>547</v>
      </c>
      <c r="E901" s="6" t="s">
        <v>231</v>
      </c>
      <c r="F901" s="6">
        <v>612</v>
      </c>
      <c r="G901" s="15"/>
      <c r="H901" s="15"/>
    </row>
    <row r="902" spans="1:8" ht="12.75">
      <c r="A902" s="39" t="str">
        <f ca="1">IF(ISERROR(MATCH(F902,Код_КВР,0)),"",INDIRECT(ADDRESS(MATCH(F902,Код_КВР,0)+1,2,,,"КВР")))</f>
        <v>Субсидии автономным учреждениям</v>
      </c>
      <c r="B902" s="6">
        <v>808</v>
      </c>
      <c r="C902" s="8" t="s">
        <v>553</v>
      </c>
      <c r="D902" s="8" t="s">
        <v>547</v>
      </c>
      <c r="E902" s="6" t="s">
        <v>231</v>
      </c>
      <c r="F902" s="6">
        <v>620</v>
      </c>
      <c r="G902" s="15">
        <f>G903</f>
        <v>0</v>
      </c>
      <c r="H902" s="15">
        <f>H903</f>
        <v>0</v>
      </c>
    </row>
    <row r="903" spans="1:8" ht="12.75">
      <c r="A903" s="39" t="str">
        <f ca="1">IF(ISERROR(MATCH(F903,Код_КВР,0)),"",INDIRECT(ADDRESS(MATCH(F903,Код_КВР,0)+1,2,,,"КВР")))</f>
        <v>Субсидии автономным учреждениям на иные цели</v>
      </c>
      <c r="B903" s="6">
        <v>808</v>
      </c>
      <c r="C903" s="8" t="s">
        <v>553</v>
      </c>
      <c r="D903" s="8" t="s">
        <v>547</v>
      </c>
      <c r="E903" s="6" t="s">
        <v>231</v>
      </c>
      <c r="F903" s="6">
        <v>622</v>
      </c>
      <c r="G903" s="15"/>
      <c r="H903" s="15"/>
    </row>
    <row r="904" spans="1:8" ht="12.75">
      <c r="A904" s="39" t="str">
        <f ca="1">IF(ISERROR(MATCH(E904,Код_КЦСР,0)),"",INDIRECT(ADDRESS(MATCH(E904,Код_КЦСР,0)+1,2,,,"КЦСР")))</f>
        <v>Формирование постиндустриального образа города Череповца</v>
      </c>
      <c r="B904" s="6">
        <v>808</v>
      </c>
      <c r="C904" s="8" t="s">
        <v>553</v>
      </c>
      <c r="D904" s="8" t="s">
        <v>547</v>
      </c>
      <c r="E904" s="6" t="s">
        <v>234</v>
      </c>
      <c r="F904" s="6"/>
      <c r="G904" s="15">
        <f>G905+G909</f>
        <v>0</v>
      </c>
      <c r="H904" s="15">
        <f>H905+H909</f>
        <v>0</v>
      </c>
    </row>
    <row r="905" spans="1:8" ht="66">
      <c r="A905" s="39" t="str">
        <f ca="1">IF(ISERROR(MATCH(E905,Код_КЦСР,0)),"",INDIRECT(ADDRESS(MATCH(E905,Код_КЦСР,0)+1,2,,,"КЦСР")))</f>
        <v>Ведомственная целевая программа «Отрасль «Культура города Череповца» (2012-2014годы)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905" s="6">
        <v>808</v>
      </c>
      <c r="C905" s="8" t="s">
        <v>553</v>
      </c>
      <c r="D905" s="8" t="s">
        <v>547</v>
      </c>
      <c r="E905" s="6" t="s">
        <v>236</v>
      </c>
      <c r="F905" s="6"/>
      <c r="G905" s="15">
        <f aca="true" t="shared" si="125" ref="G905:H907">G906</f>
        <v>0</v>
      </c>
      <c r="H905" s="15">
        <f t="shared" si="125"/>
        <v>0</v>
      </c>
    </row>
    <row r="906" spans="1:8" ht="33">
      <c r="A906" s="39" t="str">
        <f ca="1">IF(ISERROR(MATCH(F906,Код_КВР,0)),"",INDIRECT(ADDRESS(MATCH(F906,Код_КВР,0)+1,2,,,"КВР")))</f>
        <v>Предоставление субсидий бюджетным, автономным учреждениям и иным некоммерческим организациям</v>
      </c>
      <c r="B906" s="6">
        <v>808</v>
      </c>
      <c r="C906" s="8" t="s">
        <v>553</v>
      </c>
      <c r="D906" s="8" t="s">
        <v>547</v>
      </c>
      <c r="E906" s="6" t="s">
        <v>236</v>
      </c>
      <c r="F906" s="6">
        <v>600</v>
      </c>
      <c r="G906" s="15">
        <f t="shared" si="125"/>
        <v>0</v>
      </c>
      <c r="H906" s="15">
        <f t="shared" si="125"/>
        <v>0</v>
      </c>
    </row>
    <row r="907" spans="1:8" ht="12.75">
      <c r="A907" s="39" t="str">
        <f ca="1">IF(ISERROR(MATCH(F907,Код_КВР,0)),"",INDIRECT(ADDRESS(MATCH(F907,Код_КВР,0)+1,2,,,"КВР")))</f>
        <v>Субсидии бюджетным учреждениям</v>
      </c>
      <c r="B907" s="6">
        <v>808</v>
      </c>
      <c r="C907" s="8" t="s">
        <v>553</v>
      </c>
      <c r="D907" s="8" t="s">
        <v>547</v>
      </c>
      <c r="E907" s="6" t="s">
        <v>236</v>
      </c>
      <c r="F907" s="6">
        <v>610</v>
      </c>
      <c r="G907" s="15">
        <f t="shared" si="125"/>
        <v>0</v>
      </c>
      <c r="H907" s="15">
        <f t="shared" si="125"/>
        <v>0</v>
      </c>
    </row>
    <row r="908" spans="1:8" ht="12.75">
      <c r="A908" s="39" t="str">
        <f ca="1">IF(ISERROR(MATCH(F908,Код_КВР,0)),"",INDIRECT(ADDRESS(MATCH(F908,Код_КВР,0)+1,2,,,"КВР")))</f>
        <v>Субсидии бюджетным учреждениям на иные цели</v>
      </c>
      <c r="B908" s="6">
        <v>808</v>
      </c>
      <c r="C908" s="8" t="s">
        <v>553</v>
      </c>
      <c r="D908" s="8" t="s">
        <v>547</v>
      </c>
      <c r="E908" s="6" t="s">
        <v>236</v>
      </c>
      <c r="F908" s="6">
        <v>612</v>
      </c>
      <c r="G908" s="15"/>
      <c r="H908" s="15"/>
    </row>
    <row r="909" spans="1:8" ht="66">
      <c r="A909" s="39" t="str">
        <f ca="1">IF(ISERROR(MATCH(E909,Код_КЦСР,0)),"",INDIRECT(ADDRESS(MATCH(E909,Код_КЦСР,0)+1,2,,,"КЦСР")))</f>
        <v>Ведомственная целевая программа «Отрасль «Культура города Череповца» (2012-2014годы) (Участие творческих коллективов города в международных, всероссийских, региональных мероприятиях, фестивалях, конкурсах  в целях поднятия имиджа города</v>
      </c>
      <c r="B909" s="6">
        <v>808</v>
      </c>
      <c r="C909" s="8" t="s">
        <v>553</v>
      </c>
      <c r="D909" s="8" t="s">
        <v>547</v>
      </c>
      <c r="E909" s="6" t="s">
        <v>238</v>
      </c>
      <c r="F909" s="6"/>
      <c r="G909" s="15">
        <f aca="true" t="shared" si="126" ref="G909:H911">G910</f>
        <v>0</v>
      </c>
      <c r="H909" s="15">
        <f t="shared" si="126"/>
        <v>0</v>
      </c>
    </row>
    <row r="910" spans="1:8" ht="33">
      <c r="A910" s="39" t="str">
        <f ca="1">IF(ISERROR(MATCH(F910,Код_КВР,0)),"",INDIRECT(ADDRESS(MATCH(F910,Код_КВР,0)+1,2,,,"КВР")))</f>
        <v>Предоставление субсидий бюджетным, автономным учреждениям и иным некоммерческим организациям</v>
      </c>
      <c r="B910" s="6">
        <v>808</v>
      </c>
      <c r="C910" s="8" t="s">
        <v>553</v>
      </c>
      <c r="D910" s="8" t="s">
        <v>547</v>
      </c>
      <c r="E910" s="6" t="s">
        <v>238</v>
      </c>
      <c r="F910" s="6">
        <v>600</v>
      </c>
      <c r="G910" s="15">
        <f t="shared" si="126"/>
        <v>0</v>
      </c>
      <c r="H910" s="15">
        <f t="shared" si="126"/>
        <v>0</v>
      </c>
    </row>
    <row r="911" spans="1:8" ht="12.75">
      <c r="A911" s="39" t="str">
        <f ca="1">IF(ISERROR(MATCH(F911,Код_КВР,0)),"",INDIRECT(ADDRESS(MATCH(F911,Код_КВР,0)+1,2,,,"КВР")))</f>
        <v>Субсидии бюджетным учреждениям</v>
      </c>
      <c r="B911" s="6">
        <v>808</v>
      </c>
      <c r="C911" s="8" t="s">
        <v>553</v>
      </c>
      <c r="D911" s="8" t="s">
        <v>547</v>
      </c>
      <c r="E911" s="6" t="s">
        <v>238</v>
      </c>
      <c r="F911" s="6">
        <v>610</v>
      </c>
      <c r="G911" s="15">
        <f t="shared" si="126"/>
        <v>0</v>
      </c>
      <c r="H911" s="15">
        <f t="shared" si="126"/>
        <v>0</v>
      </c>
    </row>
    <row r="912" spans="1:8" ht="12.75">
      <c r="A912" s="39" t="str">
        <f ca="1">IF(ISERROR(MATCH(F912,Код_КВР,0)),"",INDIRECT(ADDRESS(MATCH(F912,Код_КВР,0)+1,2,,,"КВР")))</f>
        <v>Субсидии бюджетным учреждениям на иные цели</v>
      </c>
      <c r="B912" s="6">
        <v>808</v>
      </c>
      <c r="C912" s="8" t="s">
        <v>553</v>
      </c>
      <c r="D912" s="8" t="s">
        <v>547</v>
      </c>
      <c r="E912" s="6" t="s">
        <v>238</v>
      </c>
      <c r="F912" s="6">
        <v>612</v>
      </c>
      <c r="G912" s="15"/>
      <c r="H912" s="15"/>
    </row>
    <row r="913" spans="1:8" ht="33">
      <c r="A913" s="39" t="str">
        <f ca="1">IF(ISERROR(MATCH(E913,Код_КЦСР,0)),"",INDIRECT(ADDRESS(MATCH(E913,Код_КЦСР,0)+1,2,,,"КЦСР")))</f>
        <v>Работа по организации и ведению бухгалтерского (бюджетного) учета и отчетности</v>
      </c>
      <c r="B913" s="6">
        <v>808</v>
      </c>
      <c r="C913" s="8" t="s">
        <v>553</v>
      </c>
      <c r="D913" s="8" t="s">
        <v>547</v>
      </c>
      <c r="E913" s="6" t="s">
        <v>250</v>
      </c>
      <c r="F913" s="6"/>
      <c r="G913" s="15">
        <f aca="true" t="shared" si="127" ref="G913:H915">G914</f>
        <v>7757</v>
      </c>
      <c r="H913" s="15">
        <f t="shared" si="127"/>
        <v>7764.2</v>
      </c>
    </row>
    <row r="914" spans="1:8" ht="33">
      <c r="A914" s="39" t="str">
        <f ca="1">IF(ISERROR(MATCH(F914,Код_КВР,0)),"",INDIRECT(ADDRESS(MATCH(F914,Код_КВР,0)+1,2,,,"КВР")))</f>
        <v>Предоставление субсидий бюджетным, автономным учреждениям и иным некоммерческим организациям</v>
      </c>
      <c r="B914" s="6">
        <v>808</v>
      </c>
      <c r="C914" s="8" t="s">
        <v>553</v>
      </c>
      <c r="D914" s="8" t="s">
        <v>547</v>
      </c>
      <c r="E914" s="6" t="s">
        <v>250</v>
      </c>
      <c r="F914" s="6">
        <v>600</v>
      </c>
      <c r="G914" s="15">
        <f t="shared" si="127"/>
        <v>7757</v>
      </c>
      <c r="H914" s="15">
        <f t="shared" si="127"/>
        <v>7764.2</v>
      </c>
    </row>
    <row r="915" spans="1:8" ht="12.75">
      <c r="A915" s="39" t="str">
        <f ca="1">IF(ISERROR(MATCH(F915,Код_КВР,0)),"",INDIRECT(ADDRESS(MATCH(F915,Код_КВР,0)+1,2,,,"КВР")))</f>
        <v>Субсидии бюджетным учреждениям</v>
      </c>
      <c r="B915" s="6">
        <v>808</v>
      </c>
      <c r="C915" s="8" t="s">
        <v>553</v>
      </c>
      <c r="D915" s="8" t="s">
        <v>547</v>
      </c>
      <c r="E915" s="6" t="s">
        <v>250</v>
      </c>
      <c r="F915" s="6">
        <v>610</v>
      </c>
      <c r="G915" s="15">
        <f t="shared" si="127"/>
        <v>7757</v>
      </c>
      <c r="H915" s="15">
        <f t="shared" si="127"/>
        <v>7764.2</v>
      </c>
    </row>
    <row r="916" spans="1:8" ht="49.5">
      <c r="A916" s="39" t="str">
        <f ca="1">IF(ISERROR(MATCH(F916,Код_КВР,0)),"",INDIRECT(ADDRESS(MATCH(F916,Код_КВР,0)+1,2,,,"КВР")))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16" s="6">
        <v>808</v>
      </c>
      <c r="C916" s="8" t="s">
        <v>553</v>
      </c>
      <c r="D916" s="8" t="s">
        <v>547</v>
      </c>
      <c r="E916" s="6" t="s">
        <v>250</v>
      </c>
      <c r="F916" s="6">
        <v>611</v>
      </c>
      <c r="G916" s="15">
        <v>7757</v>
      </c>
      <c r="H916" s="15">
        <v>7764.2</v>
      </c>
    </row>
    <row r="917" spans="1:8" ht="33">
      <c r="A917" s="39" t="str">
        <f ca="1">IF(ISERROR(MATCH(E917,Код_КЦСР,0)),"",INDIRECT(ADDRESS(MATCH(E917,Код_КЦСР,0)+1,2,,,"КЦСР")))</f>
        <v>Муниципальная программа «Охрана окружающей среды» на 2013-2022 годы</v>
      </c>
      <c r="B917" s="6">
        <v>808</v>
      </c>
      <c r="C917" s="8" t="s">
        <v>553</v>
      </c>
      <c r="D917" s="8" t="s">
        <v>547</v>
      </c>
      <c r="E917" s="6" t="s">
        <v>270</v>
      </c>
      <c r="F917" s="6"/>
      <c r="G917" s="15">
        <f aca="true" t="shared" si="128" ref="G917:H920">G918</f>
        <v>20</v>
      </c>
      <c r="H917" s="15">
        <f t="shared" si="128"/>
        <v>20</v>
      </c>
    </row>
    <row r="918" spans="1:8" ht="33">
      <c r="A918" s="39" t="str">
        <f ca="1">IF(ISERROR(MATCH(E918,Код_КЦСР,0)),"",INDIRECT(ADDRESS(MATCH(E918,Код_КЦСР,0)+1,2,,,"КЦСР")))</f>
        <v>Организация мероприятий по экологическому образованию и воспитанию населения</v>
      </c>
      <c r="B918" s="6">
        <v>808</v>
      </c>
      <c r="C918" s="8" t="s">
        <v>553</v>
      </c>
      <c r="D918" s="8" t="s">
        <v>547</v>
      </c>
      <c r="E918" s="6" t="s">
        <v>274</v>
      </c>
      <c r="F918" s="6"/>
      <c r="G918" s="15">
        <f t="shared" si="128"/>
        <v>20</v>
      </c>
      <c r="H918" s="15">
        <f t="shared" si="128"/>
        <v>20</v>
      </c>
    </row>
    <row r="919" spans="1:8" ht="33">
      <c r="A919" s="39" t="str">
        <f ca="1">IF(ISERROR(MATCH(F919,Код_КВР,0)),"",INDIRECT(ADDRESS(MATCH(F919,Код_КВР,0)+1,2,,,"КВР")))</f>
        <v>Предоставление субсидий бюджетным, автономным учреждениям и иным некоммерческим организациям</v>
      </c>
      <c r="B919" s="6">
        <v>808</v>
      </c>
      <c r="C919" s="8" t="s">
        <v>553</v>
      </c>
      <c r="D919" s="8" t="s">
        <v>547</v>
      </c>
      <c r="E919" s="6" t="s">
        <v>274</v>
      </c>
      <c r="F919" s="6">
        <v>600</v>
      </c>
      <c r="G919" s="15">
        <f t="shared" si="128"/>
        <v>20</v>
      </c>
      <c r="H919" s="15">
        <f t="shared" si="128"/>
        <v>20</v>
      </c>
    </row>
    <row r="920" spans="1:8" ht="12.75">
      <c r="A920" s="39" t="str">
        <f ca="1">IF(ISERROR(MATCH(F920,Код_КВР,0)),"",INDIRECT(ADDRESS(MATCH(F920,Код_КВР,0)+1,2,,,"КВР")))</f>
        <v>Субсидии бюджетным учреждениям</v>
      </c>
      <c r="B920" s="6">
        <v>808</v>
      </c>
      <c r="C920" s="8" t="s">
        <v>553</v>
      </c>
      <c r="D920" s="8" t="s">
        <v>547</v>
      </c>
      <c r="E920" s="6" t="s">
        <v>274</v>
      </c>
      <c r="F920" s="6">
        <v>610</v>
      </c>
      <c r="G920" s="15">
        <f t="shared" si="128"/>
        <v>20</v>
      </c>
      <c r="H920" s="15">
        <f t="shared" si="128"/>
        <v>20</v>
      </c>
    </row>
    <row r="921" spans="1:8" ht="12.75">
      <c r="A921" s="39" t="str">
        <f ca="1">IF(ISERROR(MATCH(F921,Код_КВР,0)),"",INDIRECT(ADDRESS(MATCH(F921,Код_КВР,0)+1,2,,,"КВР")))</f>
        <v>Субсидии бюджетным учреждениям на иные цели</v>
      </c>
      <c r="B921" s="6">
        <v>808</v>
      </c>
      <c r="C921" s="8" t="s">
        <v>553</v>
      </c>
      <c r="D921" s="8" t="s">
        <v>547</v>
      </c>
      <c r="E921" s="6" t="s">
        <v>274</v>
      </c>
      <c r="F921" s="6">
        <v>612</v>
      </c>
      <c r="G921" s="15">
        <v>20</v>
      </c>
      <c r="H921" s="15">
        <v>20</v>
      </c>
    </row>
    <row r="922" spans="1:8" ht="12.75">
      <c r="A922" s="39" t="str">
        <f ca="1">IF(ISERROR(MATCH(E922,Код_КЦСР,0)),"",INDIRECT(ADDRESS(MATCH(E922,Код_КЦСР,0)+1,2,,,"КЦСР")))</f>
        <v>Муниципальная программа «Здоровый город» на 2014-2022 годы</v>
      </c>
      <c r="B922" s="6">
        <v>808</v>
      </c>
      <c r="C922" s="8" t="s">
        <v>553</v>
      </c>
      <c r="D922" s="8" t="s">
        <v>547</v>
      </c>
      <c r="E922" s="6" t="s">
        <v>306</v>
      </c>
      <c r="F922" s="6"/>
      <c r="G922" s="15">
        <f>G923+G927+G931+G935</f>
        <v>636.9</v>
      </c>
      <c r="H922" s="15">
        <f>H923+H927+H931+H935</f>
        <v>609.9</v>
      </c>
    </row>
    <row r="923" spans="1:8" ht="12.75">
      <c r="A923" s="39" t="str">
        <f ca="1">IF(ISERROR(MATCH(E923,Код_КЦСР,0)),"",INDIRECT(ADDRESS(MATCH(E923,Код_КЦСР,0)+1,2,,,"КЦСР")))</f>
        <v>Сохранение и укрепление здоровья детей и подростков</v>
      </c>
      <c r="B923" s="6">
        <v>808</v>
      </c>
      <c r="C923" s="8" t="s">
        <v>553</v>
      </c>
      <c r="D923" s="8" t="s">
        <v>547</v>
      </c>
      <c r="E923" s="6" t="s">
        <v>309</v>
      </c>
      <c r="F923" s="6"/>
      <c r="G923" s="15">
        <f aca="true" t="shared" si="129" ref="G923:H925">G924</f>
        <v>30</v>
      </c>
      <c r="H923" s="15">
        <f t="shared" si="129"/>
        <v>30</v>
      </c>
    </row>
    <row r="924" spans="1:8" ht="33">
      <c r="A924" s="39" t="str">
        <f ca="1">IF(ISERROR(MATCH(F924,Код_КВР,0)),"",INDIRECT(ADDRESS(MATCH(F924,Код_КВР,0)+1,2,,,"КВР")))</f>
        <v>Предоставление субсидий бюджетным, автономным учреждениям и иным некоммерческим организациям</v>
      </c>
      <c r="B924" s="6">
        <v>808</v>
      </c>
      <c r="C924" s="8" t="s">
        <v>553</v>
      </c>
      <c r="D924" s="8" t="s">
        <v>547</v>
      </c>
      <c r="E924" s="6" t="s">
        <v>309</v>
      </c>
      <c r="F924" s="6">
        <v>600</v>
      </c>
      <c r="G924" s="15">
        <f t="shared" si="129"/>
        <v>30</v>
      </c>
      <c r="H924" s="15">
        <f t="shared" si="129"/>
        <v>30</v>
      </c>
    </row>
    <row r="925" spans="1:8" ht="12.75">
      <c r="A925" s="39" t="str">
        <f ca="1">IF(ISERROR(MATCH(F925,Код_КВР,0)),"",INDIRECT(ADDRESS(MATCH(F925,Код_КВР,0)+1,2,,,"КВР")))</f>
        <v>Субсидии бюджетным учреждениям</v>
      </c>
      <c r="B925" s="6">
        <v>808</v>
      </c>
      <c r="C925" s="8" t="s">
        <v>553</v>
      </c>
      <c r="D925" s="8" t="s">
        <v>547</v>
      </c>
      <c r="E925" s="6" t="s">
        <v>309</v>
      </c>
      <c r="F925" s="6">
        <v>610</v>
      </c>
      <c r="G925" s="15">
        <f t="shared" si="129"/>
        <v>30</v>
      </c>
      <c r="H925" s="15">
        <f t="shared" si="129"/>
        <v>30</v>
      </c>
    </row>
    <row r="926" spans="1:8" ht="12.75">
      <c r="A926" s="39" t="str">
        <f ca="1">IF(ISERROR(MATCH(F926,Код_КВР,0)),"",INDIRECT(ADDRESS(MATCH(F926,Код_КВР,0)+1,2,,,"КВР")))</f>
        <v>Субсидии бюджетным учреждениям на иные цели</v>
      </c>
      <c r="B926" s="6">
        <v>808</v>
      </c>
      <c r="C926" s="8" t="s">
        <v>553</v>
      </c>
      <c r="D926" s="8" t="s">
        <v>547</v>
      </c>
      <c r="E926" s="6" t="s">
        <v>309</v>
      </c>
      <c r="F926" s="6">
        <v>612</v>
      </c>
      <c r="G926" s="15">
        <v>30</v>
      </c>
      <c r="H926" s="15">
        <v>30</v>
      </c>
    </row>
    <row r="927" spans="1:8" ht="12.75">
      <c r="A927" s="39" t="str">
        <f ca="1">IF(ISERROR(MATCH(E927,Код_КЦСР,0)),"",INDIRECT(ADDRESS(MATCH(E927,Код_КЦСР,0)+1,2,,,"КЦСР")))</f>
        <v>Пропаганда здорового образа жизни</v>
      </c>
      <c r="B927" s="6">
        <v>808</v>
      </c>
      <c r="C927" s="8" t="s">
        <v>553</v>
      </c>
      <c r="D927" s="8" t="s">
        <v>547</v>
      </c>
      <c r="E927" s="6" t="s">
        <v>311</v>
      </c>
      <c r="F927" s="6"/>
      <c r="G927" s="15">
        <f aca="true" t="shared" si="130" ref="G927:H929">G928</f>
        <v>426.8</v>
      </c>
      <c r="H927" s="15">
        <f t="shared" si="130"/>
        <v>398.8</v>
      </c>
    </row>
    <row r="928" spans="1:8" ht="12.75">
      <c r="A928" s="39" t="str">
        <f ca="1">IF(ISERROR(MATCH(F928,Код_КВР,0)),"",INDIRECT(ADDRESS(MATCH(F928,Код_КВР,0)+1,2,,,"КВР")))</f>
        <v>Закупка товаров, работ и услуг для муниципальных нужд</v>
      </c>
      <c r="B928" s="6">
        <v>808</v>
      </c>
      <c r="C928" s="8" t="s">
        <v>553</v>
      </c>
      <c r="D928" s="8" t="s">
        <v>547</v>
      </c>
      <c r="E928" s="6" t="s">
        <v>311</v>
      </c>
      <c r="F928" s="6">
        <v>200</v>
      </c>
      <c r="G928" s="15">
        <f t="shared" si="130"/>
        <v>426.8</v>
      </c>
      <c r="H928" s="15">
        <f t="shared" si="130"/>
        <v>398.8</v>
      </c>
    </row>
    <row r="929" spans="1:8" ht="33">
      <c r="A929" s="39" t="str">
        <f ca="1">IF(ISERROR(MATCH(F929,Код_КВР,0)),"",INDIRECT(ADDRESS(MATCH(F929,Код_КВР,0)+1,2,,,"КВР")))</f>
        <v>Иные закупки товаров, работ и услуг для обеспечения муниципальных нужд</v>
      </c>
      <c r="B929" s="6">
        <v>808</v>
      </c>
      <c r="C929" s="8" t="s">
        <v>553</v>
      </c>
      <c r="D929" s="8" t="s">
        <v>547</v>
      </c>
      <c r="E929" s="6" t="s">
        <v>311</v>
      </c>
      <c r="F929" s="6">
        <v>240</v>
      </c>
      <c r="G929" s="15">
        <f t="shared" si="130"/>
        <v>426.8</v>
      </c>
      <c r="H929" s="15">
        <f t="shared" si="130"/>
        <v>398.8</v>
      </c>
    </row>
    <row r="930" spans="1:8" ht="33">
      <c r="A930" s="39" t="str">
        <f ca="1">IF(ISERROR(MATCH(F930,Код_КВР,0)),"",INDIRECT(ADDRESS(MATCH(F930,Код_КВР,0)+1,2,,,"КВР")))</f>
        <v xml:space="preserve">Прочая закупка товаров, работ и услуг для обеспечения муниципальных нужд         </v>
      </c>
      <c r="B930" s="6">
        <v>808</v>
      </c>
      <c r="C930" s="8" t="s">
        <v>553</v>
      </c>
      <c r="D930" s="8" t="s">
        <v>547</v>
      </c>
      <c r="E930" s="6" t="s">
        <v>311</v>
      </c>
      <c r="F930" s="6">
        <v>244</v>
      </c>
      <c r="G930" s="15">
        <v>426.8</v>
      </c>
      <c r="H930" s="15">
        <v>398.8</v>
      </c>
    </row>
    <row r="931" spans="1:8" ht="12.75">
      <c r="A931" s="39" t="str">
        <f ca="1">IF(ISERROR(MATCH(E931,Код_КЦСР,0)),"",INDIRECT(ADDRESS(MATCH(E931,Код_КЦСР,0)+1,2,,,"КЦСР")))</f>
        <v>Адаптация горожан с ограниченными возможностями</v>
      </c>
      <c r="B931" s="6">
        <v>808</v>
      </c>
      <c r="C931" s="8" t="s">
        <v>553</v>
      </c>
      <c r="D931" s="8" t="s">
        <v>547</v>
      </c>
      <c r="E931" s="6" t="s">
        <v>313</v>
      </c>
      <c r="F931" s="6"/>
      <c r="G931" s="15">
        <f aca="true" t="shared" si="131" ref="G931:H933">G932</f>
        <v>135</v>
      </c>
      <c r="H931" s="15">
        <f t="shared" si="131"/>
        <v>135</v>
      </c>
    </row>
    <row r="932" spans="1:8" ht="12.75">
      <c r="A932" s="39" t="str">
        <f ca="1">IF(ISERROR(MATCH(F932,Код_КВР,0)),"",INDIRECT(ADDRESS(MATCH(F932,Код_КВР,0)+1,2,,,"КВР")))</f>
        <v>Закупка товаров, работ и услуг для муниципальных нужд</v>
      </c>
      <c r="B932" s="6">
        <v>808</v>
      </c>
      <c r="C932" s="8" t="s">
        <v>553</v>
      </c>
      <c r="D932" s="8" t="s">
        <v>547</v>
      </c>
      <c r="E932" s="6" t="s">
        <v>313</v>
      </c>
      <c r="F932" s="6">
        <v>200</v>
      </c>
      <c r="G932" s="15">
        <f t="shared" si="131"/>
        <v>135</v>
      </c>
      <c r="H932" s="15">
        <f t="shared" si="131"/>
        <v>135</v>
      </c>
    </row>
    <row r="933" spans="1:8" ht="33">
      <c r="A933" s="39" t="str">
        <f ca="1">IF(ISERROR(MATCH(F933,Код_КВР,0)),"",INDIRECT(ADDRESS(MATCH(F933,Код_КВР,0)+1,2,,,"КВР")))</f>
        <v>Иные закупки товаров, работ и услуг для обеспечения муниципальных нужд</v>
      </c>
      <c r="B933" s="6">
        <v>808</v>
      </c>
      <c r="C933" s="8" t="s">
        <v>553</v>
      </c>
      <c r="D933" s="8" t="s">
        <v>547</v>
      </c>
      <c r="E933" s="6" t="s">
        <v>313</v>
      </c>
      <c r="F933" s="6">
        <v>240</v>
      </c>
      <c r="G933" s="15">
        <f t="shared" si="131"/>
        <v>135</v>
      </c>
      <c r="H933" s="15">
        <f t="shared" si="131"/>
        <v>135</v>
      </c>
    </row>
    <row r="934" spans="1:8" ht="33">
      <c r="A934" s="39" t="str">
        <f ca="1">IF(ISERROR(MATCH(F934,Код_КВР,0)),"",INDIRECT(ADDRESS(MATCH(F934,Код_КВР,0)+1,2,,,"КВР")))</f>
        <v xml:space="preserve">Прочая закупка товаров, работ и услуг для обеспечения муниципальных нужд         </v>
      </c>
      <c r="B934" s="6">
        <v>808</v>
      </c>
      <c r="C934" s="8" t="s">
        <v>553</v>
      </c>
      <c r="D934" s="8" t="s">
        <v>547</v>
      </c>
      <c r="E934" s="6" t="s">
        <v>313</v>
      </c>
      <c r="F934" s="6">
        <v>244</v>
      </c>
      <c r="G934" s="15">
        <v>135</v>
      </c>
      <c r="H934" s="15">
        <v>135</v>
      </c>
    </row>
    <row r="935" spans="1:8" ht="12.75">
      <c r="A935" s="39" t="str">
        <f ca="1">IF(ISERROR(MATCH(E935,Код_КЦСР,0)),"",INDIRECT(ADDRESS(MATCH(E935,Код_КЦСР,0)+1,2,,,"КЦСР")))</f>
        <v>Активное долголетие</v>
      </c>
      <c r="B935" s="6">
        <v>808</v>
      </c>
      <c r="C935" s="8" t="s">
        <v>553</v>
      </c>
      <c r="D935" s="8" t="s">
        <v>547</v>
      </c>
      <c r="E935" s="6" t="s">
        <v>317</v>
      </c>
      <c r="F935" s="6"/>
      <c r="G935" s="15">
        <f aca="true" t="shared" si="132" ref="G935:H937">G936</f>
        <v>45.1</v>
      </c>
      <c r="H935" s="15">
        <f t="shared" si="132"/>
        <v>46.1</v>
      </c>
    </row>
    <row r="936" spans="1:8" ht="12.75">
      <c r="A936" s="39" t="str">
        <f ca="1">IF(ISERROR(MATCH(F936,Код_КВР,0)),"",INDIRECT(ADDRESS(MATCH(F936,Код_КВР,0)+1,2,,,"КВР")))</f>
        <v>Закупка товаров, работ и услуг для муниципальных нужд</v>
      </c>
      <c r="B936" s="6">
        <v>808</v>
      </c>
      <c r="C936" s="8" t="s">
        <v>553</v>
      </c>
      <c r="D936" s="8" t="s">
        <v>547</v>
      </c>
      <c r="E936" s="6" t="s">
        <v>317</v>
      </c>
      <c r="F936" s="6">
        <v>200</v>
      </c>
      <c r="G936" s="15">
        <f t="shared" si="132"/>
        <v>45.1</v>
      </c>
      <c r="H936" s="15">
        <f t="shared" si="132"/>
        <v>46.1</v>
      </c>
    </row>
    <row r="937" spans="1:8" ht="33">
      <c r="A937" s="39" t="str">
        <f ca="1">IF(ISERROR(MATCH(F937,Код_КВР,0)),"",INDIRECT(ADDRESS(MATCH(F937,Код_КВР,0)+1,2,,,"КВР")))</f>
        <v>Иные закупки товаров, работ и услуг для обеспечения муниципальных нужд</v>
      </c>
      <c r="B937" s="6">
        <v>808</v>
      </c>
      <c r="C937" s="8" t="s">
        <v>553</v>
      </c>
      <c r="D937" s="8" t="s">
        <v>547</v>
      </c>
      <c r="E937" s="6" t="s">
        <v>317</v>
      </c>
      <c r="F937" s="6">
        <v>240</v>
      </c>
      <c r="G937" s="15">
        <f t="shared" si="132"/>
        <v>45.1</v>
      </c>
      <c r="H937" s="15">
        <f t="shared" si="132"/>
        <v>46.1</v>
      </c>
    </row>
    <row r="938" spans="1:8" ht="33">
      <c r="A938" s="39" t="str">
        <f ca="1">IF(ISERROR(MATCH(F938,Код_КВР,0)),"",INDIRECT(ADDRESS(MATCH(F938,Код_КВР,0)+1,2,,,"КВР")))</f>
        <v xml:space="preserve">Прочая закупка товаров, работ и услуг для обеспечения муниципальных нужд         </v>
      </c>
      <c r="B938" s="6">
        <v>808</v>
      </c>
      <c r="C938" s="8" t="s">
        <v>553</v>
      </c>
      <c r="D938" s="8" t="s">
        <v>547</v>
      </c>
      <c r="E938" s="6" t="s">
        <v>317</v>
      </c>
      <c r="F938" s="6">
        <v>244</v>
      </c>
      <c r="G938" s="15">
        <v>45.1</v>
      </c>
      <c r="H938" s="15">
        <v>46.1</v>
      </c>
    </row>
    <row r="939" spans="1:8" ht="33">
      <c r="A939" s="39" t="str">
        <f ca="1">IF(ISERROR(MATCH(E939,Код_КЦСР,0)),"",INDIRECT(ADDRESS(MATCH(E939,Код_КЦСР,0)+1,2,,,"КЦСР")))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39" s="6">
        <v>808</v>
      </c>
      <c r="C939" s="8" t="s">
        <v>553</v>
      </c>
      <c r="D939" s="8" t="s">
        <v>547</v>
      </c>
      <c r="E939" s="6" t="s">
        <v>413</v>
      </c>
      <c r="F939" s="6"/>
      <c r="G939" s="15">
        <f>G940</f>
        <v>2943</v>
      </c>
      <c r="H939" s="15">
        <f>H940</f>
        <v>1053.5</v>
      </c>
    </row>
    <row r="940" spans="1:8" ht="12.75">
      <c r="A940" s="39" t="str">
        <f ca="1">IF(ISERROR(MATCH(E940,Код_КЦСР,0)),"",INDIRECT(ADDRESS(MATCH(E940,Код_КЦСР,0)+1,2,,,"КЦСР")))</f>
        <v>Обеспечение пожарной безопасности муниципальных учреждений города</v>
      </c>
      <c r="B940" s="6">
        <v>808</v>
      </c>
      <c r="C940" s="8" t="s">
        <v>553</v>
      </c>
      <c r="D940" s="8" t="s">
        <v>547</v>
      </c>
      <c r="E940" s="6" t="s">
        <v>415</v>
      </c>
      <c r="F940" s="6"/>
      <c r="G940" s="15">
        <f>G941+G945+G951</f>
        <v>2943</v>
      </c>
      <c r="H940" s="15">
        <f>H941+H945+H951</f>
        <v>1053.5</v>
      </c>
    </row>
    <row r="941" spans="1:8" ht="49.5">
      <c r="A941" s="39" t="str">
        <f ca="1">IF(ISERROR(MATCH(E941,Код_КЦСР,0)),"",INDIRECT(ADDRESS(MATCH(E941,Код_КЦСР,0)+1,2,,,"КЦСР")))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41" s="6">
        <v>808</v>
      </c>
      <c r="C941" s="8" t="s">
        <v>553</v>
      </c>
      <c r="D941" s="8" t="s">
        <v>547</v>
      </c>
      <c r="E941" s="6" t="s">
        <v>417</v>
      </c>
      <c r="F941" s="6"/>
      <c r="G941" s="15">
        <f>G942</f>
        <v>937.8</v>
      </c>
      <c r="H941" s="15">
        <f aca="true" t="shared" si="133" ref="G941:H943">H942</f>
        <v>178.1</v>
      </c>
    </row>
    <row r="942" spans="1:8" ht="33">
      <c r="A942" s="39" t="str">
        <f ca="1">IF(ISERROR(MATCH(F942,Код_КВР,0)),"",INDIRECT(ADDRESS(MATCH(F942,Код_КВР,0)+1,2,,,"КВР")))</f>
        <v>Предоставление субсидий бюджетным, автономным учреждениям и иным некоммерческим организациям</v>
      </c>
      <c r="B942" s="6">
        <v>808</v>
      </c>
      <c r="C942" s="8" t="s">
        <v>553</v>
      </c>
      <c r="D942" s="8" t="s">
        <v>547</v>
      </c>
      <c r="E942" s="6" t="s">
        <v>417</v>
      </c>
      <c r="F942" s="6">
        <v>600</v>
      </c>
      <c r="G942" s="15">
        <f t="shared" si="133"/>
        <v>937.8</v>
      </c>
      <c r="H942" s="15">
        <f t="shared" si="133"/>
        <v>178.1</v>
      </c>
    </row>
    <row r="943" spans="1:8" ht="12.75">
      <c r="A943" s="39" t="str">
        <f ca="1">IF(ISERROR(MATCH(F943,Код_КВР,0)),"",INDIRECT(ADDRESS(MATCH(F943,Код_КВР,0)+1,2,,,"КВР")))</f>
        <v>Субсидии бюджетным учреждениям</v>
      </c>
      <c r="B943" s="6">
        <v>808</v>
      </c>
      <c r="C943" s="8" t="s">
        <v>553</v>
      </c>
      <c r="D943" s="8" t="s">
        <v>547</v>
      </c>
      <c r="E943" s="6" t="s">
        <v>417</v>
      </c>
      <c r="F943" s="6">
        <v>610</v>
      </c>
      <c r="G943" s="15">
        <f t="shared" si="133"/>
        <v>937.8</v>
      </c>
      <c r="H943" s="15">
        <f t="shared" si="133"/>
        <v>178.1</v>
      </c>
    </row>
    <row r="944" spans="1:8" ht="12.75">
      <c r="A944" s="39" t="str">
        <f ca="1">IF(ISERROR(MATCH(F944,Код_КВР,0)),"",INDIRECT(ADDRESS(MATCH(F944,Код_КВР,0)+1,2,,,"КВР")))</f>
        <v>Субсидии бюджетным учреждениям на иные цели</v>
      </c>
      <c r="B944" s="6">
        <v>808</v>
      </c>
      <c r="C944" s="8" t="s">
        <v>553</v>
      </c>
      <c r="D944" s="8" t="s">
        <v>547</v>
      </c>
      <c r="E944" s="6" t="s">
        <v>417</v>
      </c>
      <c r="F944" s="6">
        <v>612</v>
      </c>
      <c r="G944" s="15">
        <v>937.8</v>
      </c>
      <c r="H944" s="15">
        <v>178.1</v>
      </c>
    </row>
    <row r="945" spans="1:8" ht="12.75">
      <c r="A945" s="39" t="str">
        <f ca="1">IF(ISERROR(MATCH(E945,Код_КЦСР,0)),"",INDIRECT(ADDRESS(MATCH(E945,Код_КЦСР,0)+1,2,,,"КЦСР")))</f>
        <v>Ремонт и оборудование эвакуационных путей  зданий</v>
      </c>
      <c r="B945" s="6">
        <v>808</v>
      </c>
      <c r="C945" s="8" t="s">
        <v>553</v>
      </c>
      <c r="D945" s="8" t="s">
        <v>547</v>
      </c>
      <c r="E945" s="6" t="s">
        <v>421</v>
      </c>
      <c r="F945" s="6"/>
      <c r="G945" s="15">
        <f>G946</f>
        <v>2005.2</v>
      </c>
      <c r="H945" s="15">
        <f>H946</f>
        <v>875.4</v>
      </c>
    </row>
    <row r="946" spans="1:8" ht="33">
      <c r="A946" s="39" t="str">
        <f ca="1">IF(ISERROR(MATCH(F946,Код_КВР,0)),"",INDIRECT(ADDRESS(MATCH(F946,Код_КВР,0)+1,2,,,"КВР")))</f>
        <v>Предоставление субсидий бюджетным, автономным учреждениям и иным некоммерческим организациям</v>
      </c>
      <c r="B946" s="6">
        <v>808</v>
      </c>
      <c r="C946" s="8" t="s">
        <v>553</v>
      </c>
      <c r="D946" s="8" t="s">
        <v>547</v>
      </c>
      <c r="E946" s="6" t="s">
        <v>421</v>
      </c>
      <c r="F946" s="6">
        <v>600</v>
      </c>
      <c r="G946" s="15">
        <f>G947+G949</f>
        <v>2005.2</v>
      </c>
      <c r="H946" s="15">
        <f>H947+H949</f>
        <v>875.4</v>
      </c>
    </row>
    <row r="947" spans="1:8" ht="12.75">
      <c r="A947" s="39" t="str">
        <f ca="1">IF(ISERROR(MATCH(F947,Код_КВР,0)),"",INDIRECT(ADDRESS(MATCH(F947,Код_КВР,0)+1,2,,,"КВР")))</f>
        <v>Субсидии бюджетным учреждениям</v>
      </c>
      <c r="B947" s="6">
        <v>808</v>
      </c>
      <c r="C947" s="8" t="s">
        <v>553</v>
      </c>
      <c r="D947" s="8" t="s">
        <v>547</v>
      </c>
      <c r="E947" s="6" t="s">
        <v>421</v>
      </c>
      <c r="F947" s="6">
        <v>610</v>
      </c>
      <c r="G947" s="15">
        <f>G948</f>
        <v>2005.2</v>
      </c>
      <c r="H947" s="15">
        <f>H948</f>
        <v>874</v>
      </c>
    </row>
    <row r="948" spans="1:8" ht="12.75">
      <c r="A948" s="39" t="str">
        <f ca="1">IF(ISERROR(MATCH(F948,Код_КВР,0)),"",INDIRECT(ADDRESS(MATCH(F948,Код_КВР,0)+1,2,,,"КВР")))</f>
        <v>Субсидии бюджетным учреждениям на иные цели</v>
      </c>
      <c r="B948" s="6">
        <v>808</v>
      </c>
      <c r="C948" s="8" t="s">
        <v>553</v>
      </c>
      <c r="D948" s="8" t="s">
        <v>547</v>
      </c>
      <c r="E948" s="6" t="s">
        <v>421</v>
      </c>
      <c r="F948" s="6">
        <v>612</v>
      </c>
      <c r="G948" s="15">
        <v>2005.2</v>
      </c>
      <c r="H948" s="15">
        <v>874</v>
      </c>
    </row>
    <row r="949" spans="1:8" ht="12.75">
      <c r="A949" s="39" t="str">
        <f ca="1">IF(ISERROR(MATCH(F949,Код_КВР,0)),"",INDIRECT(ADDRESS(MATCH(F949,Код_КВР,0)+1,2,,,"КВР")))</f>
        <v>Субсидии автономным учреждениям</v>
      </c>
      <c r="B949" s="6">
        <v>808</v>
      </c>
      <c r="C949" s="8" t="s">
        <v>553</v>
      </c>
      <c r="D949" s="8" t="s">
        <v>547</v>
      </c>
      <c r="E949" s="6" t="s">
        <v>421</v>
      </c>
      <c r="F949" s="6">
        <v>620</v>
      </c>
      <c r="G949" s="15">
        <f>G950</f>
        <v>0</v>
      </c>
      <c r="H949" s="15">
        <f>H950</f>
        <v>1.4</v>
      </c>
    </row>
    <row r="950" spans="1:8" ht="12.75">
      <c r="A950" s="39" t="str">
        <f ca="1">IF(ISERROR(MATCH(F950,Код_КВР,0)),"",INDIRECT(ADDRESS(MATCH(F950,Код_КВР,0)+1,2,,,"КВР")))</f>
        <v>Субсидии автономным учреждениям на иные цели</v>
      </c>
      <c r="B950" s="6">
        <v>808</v>
      </c>
      <c r="C950" s="8" t="s">
        <v>553</v>
      </c>
      <c r="D950" s="8" t="s">
        <v>547</v>
      </c>
      <c r="E950" s="6" t="s">
        <v>421</v>
      </c>
      <c r="F950" s="6">
        <v>622</v>
      </c>
      <c r="G950" s="15"/>
      <c r="H950" s="15">
        <v>1.4</v>
      </c>
    </row>
    <row r="951" spans="1:8" ht="12.75">
      <c r="A951" s="39" t="str">
        <f ca="1">IF(ISERROR(MATCH(E951,Код_КЦСР,0)),"",INDIRECT(ADDRESS(MATCH(E951,Код_КЦСР,0)+1,2,,,"КЦСР")))</f>
        <v>Установка распашных решеток на окнах зданий</v>
      </c>
      <c r="B951" s="6">
        <v>808</v>
      </c>
      <c r="C951" s="8" t="s">
        <v>553</v>
      </c>
      <c r="D951" s="8" t="s">
        <v>547</v>
      </c>
      <c r="E951" s="6" t="s">
        <v>437</v>
      </c>
      <c r="F951" s="6"/>
      <c r="G951" s="15">
        <f>G952</f>
        <v>0</v>
      </c>
      <c r="H951" s="15">
        <f>H952</f>
        <v>0</v>
      </c>
    </row>
    <row r="952" spans="1:8" ht="33">
      <c r="A952" s="39" t="str">
        <f ca="1">IF(ISERROR(MATCH(F952,Код_КВР,0)),"",INDIRECT(ADDRESS(MATCH(F952,Код_КВР,0)+1,2,,,"КВР")))</f>
        <v>Предоставление субсидий бюджетным, автономным учреждениям и иным некоммерческим организациям</v>
      </c>
      <c r="B952" s="6">
        <v>808</v>
      </c>
      <c r="C952" s="8" t="s">
        <v>553</v>
      </c>
      <c r="D952" s="8" t="s">
        <v>547</v>
      </c>
      <c r="E952" s="6" t="s">
        <v>437</v>
      </c>
      <c r="F952" s="6">
        <v>600</v>
      </c>
      <c r="G952" s="15">
        <f>G953+G955</f>
        <v>0</v>
      </c>
      <c r="H952" s="15">
        <f>H953+H955</f>
        <v>0</v>
      </c>
    </row>
    <row r="953" spans="1:8" ht="12.75">
      <c r="A953" s="39" t="str">
        <f ca="1">IF(ISERROR(MATCH(F953,Код_КВР,0)),"",INDIRECT(ADDRESS(MATCH(F953,Код_КВР,0)+1,2,,,"КВР")))</f>
        <v>Субсидии бюджетным учреждениям</v>
      </c>
      <c r="B953" s="6">
        <v>808</v>
      </c>
      <c r="C953" s="8" t="s">
        <v>553</v>
      </c>
      <c r="D953" s="8" t="s">
        <v>547</v>
      </c>
      <c r="E953" s="6" t="s">
        <v>437</v>
      </c>
      <c r="F953" s="6">
        <v>610</v>
      </c>
      <c r="G953" s="15">
        <f>G954</f>
        <v>0</v>
      </c>
      <c r="H953" s="15">
        <f>H954</f>
        <v>0</v>
      </c>
    </row>
    <row r="954" spans="1:8" ht="12.75">
      <c r="A954" s="39" t="str">
        <f ca="1">IF(ISERROR(MATCH(F954,Код_КВР,0)),"",INDIRECT(ADDRESS(MATCH(F954,Код_КВР,0)+1,2,,,"КВР")))</f>
        <v>Субсидии бюджетным учреждениям на иные цели</v>
      </c>
      <c r="B954" s="6">
        <v>808</v>
      </c>
      <c r="C954" s="8" t="s">
        <v>553</v>
      </c>
      <c r="D954" s="8" t="s">
        <v>547</v>
      </c>
      <c r="E954" s="6" t="s">
        <v>437</v>
      </c>
      <c r="F954" s="6">
        <v>612</v>
      </c>
      <c r="G954" s="15"/>
      <c r="H954" s="15"/>
    </row>
    <row r="955" spans="1:8" ht="12.75">
      <c r="A955" s="39" t="str">
        <f ca="1">IF(ISERROR(MATCH(F955,Код_КВР,0)),"",INDIRECT(ADDRESS(MATCH(F955,Код_КВР,0)+1,2,,,"КВР")))</f>
        <v>Субсидии автономным учреждениям</v>
      </c>
      <c r="B955" s="6">
        <v>808</v>
      </c>
      <c r="C955" s="8" t="s">
        <v>553</v>
      </c>
      <c r="D955" s="8" t="s">
        <v>547</v>
      </c>
      <c r="E955" s="6" t="s">
        <v>437</v>
      </c>
      <c r="F955" s="6">
        <v>620</v>
      </c>
      <c r="G955" s="15">
        <f>G956</f>
        <v>0</v>
      </c>
      <c r="H955" s="15">
        <f>H956</f>
        <v>0</v>
      </c>
    </row>
    <row r="956" spans="1:8" ht="12.75">
      <c r="A956" s="39" t="str">
        <f ca="1">IF(ISERROR(MATCH(F956,Код_КВР,0)),"",INDIRECT(ADDRESS(MATCH(F956,Код_КВР,0)+1,2,,,"КВР")))</f>
        <v>Субсидии автономным учреждениям на иные цели</v>
      </c>
      <c r="B956" s="6">
        <v>808</v>
      </c>
      <c r="C956" s="8" t="s">
        <v>553</v>
      </c>
      <c r="D956" s="8" t="s">
        <v>547</v>
      </c>
      <c r="E956" s="6" t="s">
        <v>437</v>
      </c>
      <c r="F956" s="6">
        <v>622</v>
      </c>
      <c r="G956" s="15"/>
      <c r="H956" s="15"/>
    </row>
    <row r="957" spans="1:8" ht="33">
      <c r="A957" s="39" t="str">
        <f ca="1">IF(ISERROR(MATCH(E957,Код_КЦСР,0)),"",INDIRECT(ADDRESS(MATCH(E957,Код_КЦСР,0)+1,2,,,"КЦСР")))</f>
        <v>Непрограммные направления деятельности органов местного самоуправления</v>
      </c>
      <c r="B957" s="6">
        <v>808</v>
      </c>
      <c r="C957" s="8" t="s">
        <v>553</v>
      </c>
      <c r="D957" s="8" t="s">
        <v>547</v>
      </c>
      <c r="E957" s="6" t="s">
        <v>7</v>
      </c>
      <c r="F957" s="6"/>
      <c r="G957" s="15">
        <f aca="true" t="shared" si="134" ref="G957:H959">G958</f>
        <v>8966</v>
      </c>
      <c r="H957" s="15">
        <f t="shared" si="134"/>
        <v>8966</v>
      </c>
    </row>
    <row r="958" spans="1:8" ht="12.75">
      <c r="A958" s="39" t="str">
        <f ca="1">IF(ISERROR(MATCH(E958,Код_КЦСР,0)),"",INDIRECT(ADDRESS(MATCH(E958,Код_КЦСР,0)+1,2,,,"КЦСР")))</f>
        <v>Расходы, не включенные в муниципальные программы города Череповца</v>
      </c>
      <c r="B958" s="6">
        <v>808</v>
      </c>
      <c r="C958" s="8" t="s">
        <v>553</v>
      </c>
      <c r="D958" s="8" t="s">
        <v>547</v>
      </c>
      <c r="E958" s="6" t="s">
        <v>9</v>
      </c>
      <c r="F958" s="6"/>
      <c r="G958" s="15">
        <f t="shared" si="134"/>
        <v>8966</v>
      </c>
      <c r="H958" s="15">
        <f t="shared" si="134"/>
        <v>8966</v>
      </c>
    </row>
    <row r="959" spans="1:8" ht="33">
      <c r="A959" s="39" t="str">
        <f ca="1">IF(ISERROR(MATCH(E959,Код_КЦСР,0)),"",INDIRECT(ADDRESS(MATCH(E959,Код_КЦСР,0)+1,2,,,"КЦСР")))</f>
        <v>Руководство и управление в сфере установленных функций органов местного самоуправления</v>
      </c>
      <c r="B959" s="6">
        <v>808</v>
      </c>
      <c r="C959" s="8" t="s">
        <v>553</v>
      </c>
      <c r="D959" s="8" t="s">
        <v>547</v>
      </c>
      <c r="E959" s="6" t="s">
        <v>11</v>
      </c>
      <c r="F959" s="6"/>
      <c r="G959" s="15">
        <f t="shared" si="134"/>
        <v>8966</v>
      </c>
      <c r="H959" s="15">
        <f t="shared" si="134"/>
        <v>8966</v>
      </c>
    </row>
    <row r="960" spans="1:8" ht="12.75">
      <c r="A960" s="39" t="str">
        <f ca="1">IF(ISERROR(MATCH(E960,Код_КЦСР,0)),"",INDIRECT(ADDRESS(MATCH(E960,Код_КЦСР,0)+1,2,,,"КЦСР")))</f>
        <v>Центральный аппарат</v>
      </c>
      <c r="B960" s="6">
        <v>808</v>
      </c>
      <c r="C960" s="8" t="s">
        <v>553</v>
      </c>
      <c r="D960" s="8" t="s">
        <v>547</v>
      </c>
      <c r="E960" s="6" t="s">
        <v>14</v>
      </c>
      <c r="F960" s="6"/>
      <c r="G960" s="15">
        <f>G961+G963+G966</f>
        <v>8966</v>
      </c>
      <c r="H960" s="15">
        <f>H961+H963+H966</f>
        <v>8966</v>
      </c>
    </row>
    <row r="961" spans="1:8" ht="33">
      <c r="A961" s="39" t="str">
        <f aca="true" t="shared" si="135" ref="A961:A967">IF(ISERROR(MATCH(F961,Код_КВР,0)),"",INDIRECT(ADDRESS(MATCH(F961,Код_КВР,0)+1,2,,,"КВР")))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961" s="6">
        <v>808</v>
      </c>
      <c r="C961" s="8" t="s">
        <v>553</v>
      </c>
      <c r="D961" s="8" t="s">
        <v>547</v>
      </c>
      <c r="E961" s="6" t="s">
        <v>14</v>
      </c>
      <c r="F961" s="6">
        <v>100</v>
      </c>
      <c r="G961" s="15">
        <f>G962</f>
        <v>8950.2</v>
      </c>
      <c r="H961" s="15">
        <f>H962</f>
        <v>8950.2</v>
      </c>
    </row>
    <row r="962" spans="1:8" ht="12.75">
      <c r="A962" s="39" t="str">
        <f ca="1" t="shared" si="135"/>
        <v>Расходы на выплаты персоналу муниципальных органов</v>
      </c>
      <c r="B962" s="6">
        <v>808</v>
      </c>
      <c r="C962" s="8" t="s">
        <v>553</v>
      </c>
      <c r="D962" s="8" t="s">
        <v>547</v>
      </c>
      <c r="E962" s="6" t="s">
        <v>14</v>
      </c>
      <c r="F962" s="6">
        <v>120</v>
      </c>
      <c r="G962" s="15">
        <v>8950.2</v>
      </c>
      <c r="H962" s="15">
        <v>8950.2</v>
      </c>
    </row>
    <row r="963" spans="1:8" ht="12.75">
      <c r="A963" s="39" t="str">
        <f ca="1" t="shared" si="135"/>
        <v>Закупка товаров, работ и услуг для муниципальных нужд</v>
      </c>
      <c r="B963" s="6">
        <v>808</v>
      </c>
      <c r="C963" s="8" t="s">
        <v>553</v>
      </c>
      <c r="D963" s="8" t="s">
        <v>547</v>
      </c>
      <c r="E963" s="6" t="s">
        <v>14</v>
      </c>
      <c r="F963" s="6">
        <v>200</v>
      </c>
      <c r="G963" s="15">
        <f>G964</f>
        <v>14.3</v>
      </c>
      <c r="H963" s="15">
        <f>H964</f>
        <v>14.3</v>
      </c>
    </row>
    <row r="964" spans="1:8" ht="33">
      <c r="A964" s="39" t="str">
        <f ca="1" t="shared" si="135"/>
        <v>Иные закупки товаров, работ и услуг для обеспечения муниципальных нужд</v>
      </c>
      <c r="B964" s="6">
        <v>808</v>
      </c>
      <c r="C964" s="8" t="s">
        <v>553</v>
      </c>
      <c r="D964" s="8" t="s">
        <v>547</v>
      </c>
      <c r="E964" s="6" t="s">
        <v>14</v>
      </c>
      <c r="F964" s="6">
        <v>240</v>
      </c>
      <c r="G964" s="15">
        <f>G965</f>
        <v>14.3</v>
      </c>
      <c r="H964" s="15">
        <f>H965</f>
        <v>14.3</v>
      </c>
    </row>
    <row r="965" spans="1:8" ht="33">
      <c r="A965" s="39" t="str">
        <f ca="1" t="shared" si="135"/>
        <v xml:space="preserve">Прочая закупка товаров, работ и услуг для обеспечения муниципальных нужд         </v>
      </c>
      <c r="B965" s="6">
        <v>808</v>
      </c>
      <c r="C965" s="8" t="s">
        <v>553</v>
      </c>
      <c r="D965" s="8" t="s">
        <v>547</v>
      </c>
      <c r="E965" s="6" t="s">
        <v>14</v>
      </c>
      <c r="F965" s="6">
        <v>244</v>
      </c>
      <c r="G965" s="15">
        <v>14.3</v>
      </c>
      <c r="H965" s="15">
        <v>14.3</v>
      </c>
    </row>
    <row r="966" spans="1:8" ht="12.75">
      <c r="A966" s="39" t="str">
        <f ca="1" t="shared" si="135"/>
        <v>Иные бюджетные ассигнования</v>
      </c>
      <c r="B966" s="6">
        <v>808</v>
      </c>
      <c r="C966" s="8" t="s">
        <v>553</v>
      </c>
      <c r="D966" s="8" t="s">
        <v>547</v>
      </c>
      <c r="E966" s="6" t="s">
        <v>14</v>
      </c>
      <c r="F966" s="6">
        <v>800</v>
      </c>
      <c r="G966" s="15">
        <f>G967</f>
        <v>1.5</v>
      </c>
      <c r="H966" s="15">
        <f>H967</f>
        <v>1.5</v>
      </c>
    </row>
    <row r="967" spans="1:8" ht="12.75">
      <c r="A967" s="39" t="str">
        <f ca="1" t="shared" si="135"/>
        <v>Уплата налогов, сборов и иных платежей</v>
      </c>
      <c r="B967" s="6">
        <v>808</v>
      </c>
      <c r="C967" s="8" t="s">
        <v>553</v>
      </c>
      <c r="D967" s="8" t="s">
        <v>547</v>
      </c>
      <c r="E967" s="6" t="s">
        <v>14</v>
      </c>
      <c r="F967" s="6">
        <v>850</v>
      </c>
      <c r="G967" s="15">
        <f>G968</f>
        <v>1.5</v>
      </c>
      <c r="H967" s="15">
        <f>H968</f>
        <v>1.5</v>
      </c>
    </row>
    <row r="968" spans="1:8" ht="12.75">
      <c r="A968" s="39" t="str">
        <f ca="1">IF(ISERROR(MATCH(F968,Код_КВР,0)),"",INDIRECT(ADDRESS(MATCH(F968,Код_КВР,0)+1,2,,,"КВР")))</f>
        <v>Уплата прочих налогов, сборов и иных платежей</v>
      </c>
      <c r="B968" s="6">
        <v>808</v>
      </c>
      <c r="C968" s="8" t="s">
        <v>553</v>
      </c>
      <c r="D968" s="8" t="s">
        <v>547</v>
      </c>
      <c r="E968" s="6" t="s">
        <v>14</v>
      </c>
      <c r="F968" s="6">
        <v>852</v>
      </c>
      <c r="G968" s="15">
        <v>1.5</v>
      </c>
      <c r="H968" s="15">
        <v>1.5</v>
      </c>
    </row>
    <row r="969" spans="1:8" ht="33">
      <c r="A969" s="39" t="str">
        <f ca="1">IF(ISERROR(MATCH(B969,Код_ППП,0)),"",INDIRECT(ADDRESS(MATCH(B969,Код_ППП,0)+1,2,,,"ППП")))</f>
        <v>КОМИТЕТ ПО ФИЗИЧЕСКОЙ КУЛЬТУРЕ И СПОРТУ МЭРИИ ГОРОДА</v>
      </c>
      <c r="B969" s="6">
        <v>809</v>
      </c>
      <c r="C969" s="8"/>
      <c r="D969" s="8"/>
      <c r="E969" s="6"/>
      <c r="F969" s="6"/>
      <c r="G969" s="15">
        <f>G970+G1000</f>
        <v>325875.6</v>
      </c>
      <c r="H969" s="15">
        <f>H970+H1000</f>
        <v>326291.6</v>
      </c>
    </row>
    <row r="970" spans="1:8" ht="12.75">
      <c r="A970" s="39" t="str">
        <f ca="1">IF(ISERROR(MATCH(C970,Код_Раздел,0)),"",INDIRECT(ADDRESS(MATCH(C970,Код_Раздел,0)+1,2,,,"Раздел")))</f>
        <v>Образование</v>
      </c>
      <c r="B970" s="6">
        <v>809</v>
      </c>
      <c r="C970" s="8" t="s">
        <v>527</v>
      </c>
      <c r="D970" s="8"/>
      <c r="E970" s="6"/>
      <c r="F970" s="6"/>
      <c r="G970" s="15">
        <f>G971+G979</f>
        <v>115883.6</v>
      </c>
      <c r="H970" s="15">
        <f>H971+H979</f>
        <v>116297.29999999999</v>
      </c>
    </row>
    <row r="971" spans="1:8" ht="12.75">
      <c r="A971" s="10" t="s">
        <v>579</v>
      </c>
      <c r="B971" s="6">
        <v>809</v>
      </c>
      <c r="C971" s="8" t="s">
        <v>527</v>
      </c>
      <c r="D971" s="8" t="s">
        <v>545</v>
      </c>
      <c r="E971" s="6"/>
      <c r="F971" s="6"/>
      <c r="G971" s="15">
        <f aca="true" t="shared" si="136" ref="G971:H973">G972</f>
        <v>115771.6</v>
      </c>
      <c r="H971" s="15">
        <f t="shared" si="136"/>
        <v>116187.29999999999</v>
      </c>
    </row>
    <row r="972" spans="1:8" ht="33">
      <c r="A972" s="39" t="str">
        <f ca="1">IF(ISERROR(MATCH(E972,Код_КЦСР,0)),"",INDIRECT(ADDRESS(MATCH(E972,Код_КЦСР,0)+1,2,,,"КЦСР")))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72" s="6">
        <v>809</v>
      </c>
      <c r="C972" s="8" t="s">
        <v>527</v>
      </c>
      <c r="D972" s="8" t="s">
        <v>545</v>
      </c>
      <c r="E972" s="6" t="s">
        <v>252</v>
      </c>
      <c r="F972" s="6"/>
      <c r="G972" s="15">
        <f t="shared" si="136"/>
        <v>115771.6</v>
      </c>
      <c r="H972" s="15">
        <f t="shared" si="136"/>
        <v>116187.29999999999</v>
      </c>
    </row>
    <row r="973" spans="1:8" ht="33">
      <c r="A973" s="39" t="str">
        <f ca="1">IF(ISERROR(MATCH(E973,Код_КЦСР,0)),"",INDIRECT(ADDRESS(MATCH(E973,Код_КЦСР,0)+1,2,,,"КЦСР")))</f>
        <v>Услуга по реализации образовательных программ дополнительного образования детей</v>
      </c>
      <c r="B973" s="6">
        <v>809</v>
      </c>
      <c r="C973" s="8" t="s">
        <v>527</v>
      </c>
      <c r="D973" s="8" t="s">
        <v>545</v>
      </c>
      <c r="E973" s="6" t="s">
        <v>258</v>
      </c>
      <c r="F973" s="6"/>
      <c r="G973" s="15">
        <f t="shared" si="136"/>
        <v>115771.6</v>
      </c>
      <c r="H973" s="15">
        <f t="shared" si="136"/>
        <v>116187.29999999999</v>
      </c>
    </row>
    <row r="974" spans="1:8" ht="33">
      <c r="A974" s="39" t="str">
        <f ca="1">IF(ISERROR(MATCH(F974,Код_КВР,0)),"",INDIRECT(ADDRESS(MATCH(F974,Код_КВР,0)+1,2,,,"КВР")))</f>
        <v>Предоставление субсидий бюджетным, автономным учреждениям и иным некоммерческим организациям</v>
      </c>
      <c r="B974" s="6">
        <v>809</v>
      </c>
      <c r="C974" s="47" t="s">
        <v>527</v>
      </c>
      <c r="D974" s="8" t="s">
        <v>545</v>
      </c>
      <c r="E974" s="6" t="s">
        <v>258</v>
      </c>
      <c r="F974" s="6">
        <v>600</v>
      </c>
      <c r="G974" s="15">
        <f>G975+G977</f>
        <v>115771.6</v>
      </c>
      <c r="H974" s="15">
        <f>H975+H977</f>
        <v>116187.29999999999</v>
      </c>
    </row>
    <row r="975" spans="1:8" ht="12.75">
      <c r="A975" s="39" t="str">
        <f ca="1">IF(ISERROR(MATCH(F975,Код_КВР,0)),"",INDIRECT(ADDRESS(MATCH(F975,Код_КВР,0)+1,2,,,"КВР")))</f>
        <v>Субсидии бюджетным учреждениям</v>
      </c>
      <c r="B975" s="6">
        <v>809</v>
      </c>
      <c r="C975" s="47" t="s">
        <v>527</v>
      </c>
      <c r="D975" s="8" t="s">
        <v>545</v>
      </c>
      <c r="E975" s="6" t="s">
        <v>258</v>
      </c>
      <c r="F975" s="6">
        <v>610</v>
      </c>
      <c r="G975" s="15">
        <f>G976</f>
        <v>98225.2</v>
      </c>
      <c r="H975" s="15">
        <f>H976</f>
        <v>98564.4</v>
      </c>
    </row>
    <row r="976" spans="1:8" ht="49.5">
      <c r="A976" s="39" t="str">
        <f ca="1">IF(ISERROR(MATCH(F976,Код_КВР,0)),"",INDIRECT(ADDRESS(MATCH(F976,Код_КВР,0)+1,2,,,"КВР")))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76" s="6">
        <v>809</v>
      </c>
      <c r="C976" s="47" t="s">
        <v>527</v>
      </c>
      <c r="D976" s="8" t="s">
        <v>545</v>
      </c>
      <c r="E976" s="6" t="s">
        <v>258</v>
      </c>
      <c r="F976" s="6">
        <v>611</v>
      </c>
      <c r="G976" s="15">
        <v>98225.2</v>
      </c>
      <c r="H976" s="15">
        <v>98564.4</v>
      </c>
    </row>
    <row r="977" spans="1:8" ht="12.75">
      <c r="A977" s="39" t="str">
        <f ca="1">IF(ISERROR(MATCH(F977,Код_КВР,0)),"",INDIRECT(ADDRESS(MATCH(F977,Код_КВР,0)+1,2,,,"КВР")))</f>
        <v>Субсидии автономным учреждениям</v>
      </c>
      <c r="B977" s="6">
        <v>809</v>
      </c>
      <c r="C977" s="47" t="s">
        <v>527</v>
      </c>
      <c r="D977" s="8" t="s">
        <v>545</v>
      </c>
      <c r="E977" s="6" t="s">
        <v>258</v>
      </c>
      <c r="F977" s="6">
        <v>620</v>
      </c>
      <c r="G977" s="15">
        <f>G978</f>
        <v>17546.4</v>
      </c>
      <c r="H977" s="15">
        <f>H978</f>
        <v>17622.9</v>
      </c>
    </row>
    <row r="978" spans="1:8" ht="49.5">
      <c r="A978" s="39" t="str">
        <f ca="1">IF(ISERROR(MATCH(F978,Код_КВР,0)),"",INDIRECT(ADDRESS(MATCH(F978,Код_КВР,0)+1,2,,,"КВР")))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78" s="6">
        <v>809</v>
      </c>
      <c r="C978" s="47" t="s">
        <v>527</v>
      </c>
      <c r="D978" s="8" t="s">
        <v>545</v>
      </c>
      <c r="E978" s="6" t="s">
        <v>258</v>
      </c>
      <c r="F978" s="6">
        <v>621</v>
      </c>
      <c r="G978" s="15">
        <v>17546.4</v>
      </c>
      <c r="H978" s="15">
        <v>17622.9</v>
      </c>
    </row>
    <row r="979" spans="1:8" ht="12.75">
      <c r="A979" s="10" t="s">
        <v>580</v>
      </c>
      <c r="B979" s="6">
        <v>809</v>
      </c>
      <c r="C979" s="8" t="s">
        <v>527</v>
      </c>
      <c r="D979" s="8" t="s">
        <v>550</v>
      </c>
      <c r="E979" s="6"/>
      <c r="F979" s="6"/>
      <c r="G979" s="15">
        <f>G980+G987</f>
        <v>112</v>
      </c>
      <c r="H979" s="15">
        <f>H980+H987</f>
        <v>110</v>
      </c>
    </row>
    <row r="980" spans="1:8" ht="33">
      <c r="A980" s="39" t="str">
        <f ca="1">IF(ISERROR(MATCH(E980,Код_КЦСР,0)),"",INDIRECT(ADDRESS(MATCH(E980,Код_КЦСР,0)+1,2,,,"КЦСР")))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980" s="6">
        <v>809</v>
      </c>
      <c r="C980" s="8" t="s">
        <v>527</v>
      </c>
      <c r="D980" s="8" t="s">
        <v>550</v>
      </c>
      <c r="E980" s="6" t="s">
        <v>252</v>
      </c>
      <c r="F980" s="6"/>
      <c r="G980" s="15">
        <f>G981</f>
        <v>0</v>
      </c>
      <c r="H980" s="15">
        <f>H981</f>
        <v>0</v>
      </c>
    </row>
    <row r="981" spans="1:8" ht="12.75">
      <c r="A981" s="39" t="str">
        <f ca="1">IF(ISERROR(MATCH(E981,Код_КЦСР,0)),"",INDIRECT(ADDRESS(MATCH(E981,Код_КЦСР,0)+1,2,,,"КЦСР")))</f>
        <v>Спортивный город</v>
      </c>
      <c r="B981" s="6">
        <v>809</v>
      </c>
      <c r="C981" s="8" t="s">
        <v>527</v>
      </c>
      <c r="D981" s="8" t="s">
        <v>550</v>
      </c>
      <c r="E981" s="6" t="s">
        <v>264</v>
      </c>
      <c r="F981" s="6"/>
      <c r="G981" s="15">
        <f>G982</f>
        <v>0</v>
      </c>
      <c r="H981" s="15">
        <f>H982</f>
        <v>0</v>
      </c>
    </row>
    <row r="982" spans="1:8" ht="33">
      <c r="A982" s="39" t="str">
        <f ca="1">IF(ISERROR(MATCH(F982,Код_КВР,0)),"",INDIRECT(ADDRESS(MATCH(F982,Код_КВР,0)+1,2,,,"КВР")))</f>
        <v>Предоставление субсидий бюджетным, автономным учреждениям и иным некоммерческим организациям</v>
      </c>
      <c r="B982" s="6">
        <v>809</v>
      </c>
      <c r="C982" s="47" t="s">
        <v>527</v>
      </c>
      <c r="D982" s="8" t="s">
        <v>550</v>
      </c>
      <c r="E982" s="6" t="s">
        <v>264</v>
      </c>
      <c r="F982" s="6">
        <v>600</v>
      </c>
      <c r="G982" s="15">
        <f>G983+G985</f>
        <v>0</v>
      </c>
      <c r="H982" s="15">
        <f>H983+H985</f>
        <v>0</v>
      </c>
    </row>
    <row r="983" spans="1:8" ht="12.75">
      <c r="A983" s="39" t="str">
        <f ca="1">IF(ISERROR(MATCH(F983,Код_КВР,0)),"",INDIRECT(ADDRESS(MATCH(F983,Код_КВР,0)+1,2,,,"КВР")))</f>
        <v>Субсидии бюджетным учреждениям</v>
      </c>
      <c r="B983" s="6">
        <v>809</v>
      </c>
      <c r="C983" s="47" t="s">
        <v>527</v>
      </c>
      <c r="D983" s="8" t="s">
        <v>550</v>
      </c>
      <c r="E983" s="6" t="s">
        <v>264</v>
      </c>
      <c r="F983" s="6">
        <v>610</v>
      </c>
      <c r="G983" s="15">
        <f>G984</f>
        <v>0</v>
      </c>
      <c r="H983" s="15">
        <f>H984</f>
        <v>0</v>
      </c>
    </row>
    <row r="984" spans="1:8" ht="12.75">
      <c r="A984" s="39" t="str">
        <f ca="1">IF(ISERROR(MATCH(F984,Код_КВР,0)),"",INDIRECT(ADDRESS(MATCH(F984,Код_КВР,0)+1,2,,,"КВР")))</f>
        <v>Субсидии бюджетным учреждениям на иные цели</v>
      </c>
      <c r="B984" s="6">
        <v>809</v>
      </c>
      <c r="C984" s="47" t="s">
        <v>527</v>
      </c>
      <c r="D984" s="8" t="s">
        <v>550</v>
      </c>
      <c r="E984" s="6" t="s">
        <v>264</v>
      </c>
      <c r="F984" s="6">
        <v>612</v>
      </c>
      <c r="G984" s="15"/>
      <c r="H984" s="15"/>
    </row>
    <row r="985" spans="1:8" ht="12.75">
      <c r="A985" s="39" t="str">
        <f ca="1">IF(ISERROR(MATCH(F985,Код_КВР,0)),"",INDIRECT(ADDRESS(MATCH(F985,Код_КВР,0)+1,2,,,"КВР")))</f>
        <v>Субсидии автономным учреждениям</v>
      </c>
      <c r="B985" s="6">
        <v>809</v>
      </c>
      <c r="C985" s="47" t="s">
        <v>527</v>
      </c>
      <c r="D985" s="8" t="s">
        <v>550</v>
      </c>
      <c r="E985" s="6" t="s">
        <v>264</v>
      </c>
      <c r="F985" s="6">
        <v>620</v>
      </c>
      <c r="G985" s="15">
        <f>G986</f>
        <v>0</v>
      </c>
      <c r="H985" s="15">
        <f>H986</f>
        <v>0</v>
      </c>
    </row>
    <row r="986" spans="1:8" ht="12.75">
      <c r="A986" s="39" t="str">
        <f ca="1">IF(ISERROR(MATCH(F986,Код_КВР,0)),"",INDIRECT(ADDRESS(MATCH(F986,Код_КВР,0)+1,2,,,"КВР")))</f>
        <v>Субсидии автономным учреждениям на иные цели</v>
      </c>
      <c r="B986" s="6">
        <v>809</v>
      </c>
      <c r="C986" s="47" t="s">
        <v>527</v>
      </c>
      <c r="D986" s="8" t="s">
        <v>550</v>
      </c>
      <c r="E986" s="6" t="s">
        <v>264</v>
      </c>
      <c r="F986" s="6">
        <v>622</v>
      </c>
      <c r="G986" s="15"/>
      <c r="H986" s="15"/>
    </row>
    <row r="987" spans="1:8" ht="33">
      <c r="A987" s="39" t="str">
        <f ca="1">IF(ISERROR(MATCH(E987,Код_КЦСР,0)),"",INDIRECT(ADDRESS(MATCH(E987,Код_КЦСР,0)+1,2,,,"КЦСР")))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987" s="6">
        <v>809</v>
      </c>
      <c r="C987" s="8" t="s">
        <v>527</v>
      </c>
      <c r="D987" s="8" t="s">
        <v>550</v>
      </c>
      <c r="E987" s="6" t="s">
        <v>413</v>
      </c>
      <c r="F987" s="6"/>
      <c r="G987" s="15">
        <f>G988+G994</f>
        <v>112</v>
      </c>
      <c r="H987" s="15">
        <f>H988+H994</f>
        <v>110</v>
      </c>
    </row>
    <row r="988" spans="1:8" ht="49.5">
      <c r="A988" s="39" t="str">
        <f ca="1">IF(ISERROR(MATCH(E988,Код_КЦСР,0)),"",INDIRECT(ADDRESS(MATCH(E988,Код_КЦСР,0)+1,2,,,"КЦСР")))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988" s="6">
        <v>809</v>
      </c>
      <c r="C988" s="47" t="s">
        <v>527</v>
      </c>
      <c r="D988" s="8" t="s">
        <v>550</v>
      </c>
      <c r="E988" s="6" t="s">
        <v>417</v>
      </c>
      <c r="F988" s="6"/>
      <c r="G988" s="15">
        <f>G989</f>
        <v>62</v>
      </c>
      <c r="H988" s="15">
        <f>H989</f>
        <v>65</v>
      </c>
    </row>
    <row r="989" spans="1:8" ht="33">
      <c r="A989" s="39" t="str">
        <f ca="1">IF(ISERROR(MATCH(F989,Код_КВР,0)),"",INDIRECT(ADDRESS(MATCH(F989,Код_КВР,0)+1,2,,,"КВР")))</f>
        <v>Предоставление субсидий бюджетным, автономным учреждениям и иным некоммерческим организациям</v>
      </c>
      <c r="B989" s="6">
        <v>809</v>
      </c>
      <c r="C989" s="47" t="s">
        <v>527</v>
      </c>
      <c r="D989" s="8" t="s">
        <v>550</v>
      </c>
      <c r="E989" s="6" t="s">
        <v>417</v>
      </c>
      <c r="F989" s="6">
        <v>600</v>
      </c>
      <c r="G989" s="15">
        <f>G990+G992</f>
        <v>62</v>
      </c>
      <c r="H989" s="15">
        <f>H990+H992</f>
        <v>65</v>
      </c>
    </row>
    <row r="990" spans="1:8" ht="12.75">
      <c r="A990" s="39" t="str">
        <f ca="1">IF(ISERROR(MATCH(F990,Код_КВР,0)),"",INDIRECT(ADDRESS(MATCH(F990,Код_КВР,0)+1,2,,,"КВР")))</f>
        <v>Субсидии бюджетным учреждениям</v>
      </c>
      <c r="B990" s="6">
        <v>809</v>
      </c>
      <c r="C990" s="47" t="s">
        <v>527</v>
      </c>
      <c r="D990" s="8" t="s">
        <v>550</v>
      </c>
      <c r="E990" s="6" t="s">
        <v>417</v>
      </c>
      <c r="F990" s="6">
        <v>610</v>
      </c>
      <c r="G990" s="15">
        <f>G991</f>
        <v>43.4</v>
      </c>
      <c r="H990" s="15">
        <f>H991</f>
        <v>45.5</v>
      </c>
    </row>
    <row r="991" spans="1:8" ht="12.75">
      <c r="A991" s="39" t="str">
        <f ca="1">IF(ISERROR(MATCH(F991,Код_КВР,0)),"",INDIRECT(ADDRESS(MATCH(F991,Код_КВР,0)+1,2,,,"КВР")))</f>
        <v>Субсидии бюджетным учреждениям на иные цели</v>
      </c>
      <c r="B991" s="6">
        <v>809</v>
      </c>
      <c r="C991" s="47" t="s">
        <v>527</v>
      </c>
      <c r="D991" s="8" t="s">
        <v>550</v>
      </c>
      <c r="E991" s="6" t="s">
        <v>417</v>
      </c>
      <c r="F991" s="6">
        <v>612</v>
      </c>
      <c r="G991" s="15">
        <v>43.4</v>
      </c>
      <c r="H991" s="15">
        <v>45.5</v>
      </c>
    </row>
    <row r="992" spans="1:8" ht="12.75">
      <c r="A992" s="39" t="str">
        <f ca="1">IF(ISERROR(MATCH(F992,Код_КВР,0)),"",INDIRECT(ADDRESS(MATCH(F992,Код_КВР,0)+1,2,,,"КВР")))</f>
        <v>Субсидии автономным учреждениям</v>
      </c>
      <c r="B992" s="6">
        <v>809</v>
      </c>
      <c r="C992" s="47" t="s">
        <v>527</v>
      </c>
      <c r="D992" s="8" t="s">
        <v>550</v>
      </c>
      <c r="E992" s="6" t="s">
        <v>417</v>
      </c>
      <c r="F992" s="6">
        <v>620</v>
      </c>
      <c r="G992" s="15">
        <f>G993</f>
        <v>18.6</v>
      </c>
      <c r="H992" s="15">
        <f>H993</f>
        <v>19.5</v>
      </c>
    </row>
    <row r="993" spans="1:8" ht="12.75">
      <c r="A993" s="39" t="str">
        <f ca="1">IF(ISERROR(MATCH(F993,Код_КВР,0)),"",INDIRECT(ADDRESS(MATCH(F993,Код_КВР,0)+1,2,,,"КВР")))</f>
        <v>Субсидии автономным учреждениям на иные цели</v>
      </c>
      <c r="B993" s="6">
        <v>809</v>
      </c>
      <c r="C993" s="47" t="s">
        <v>527</v>
      </c>
      <c r="D993" s="8" t="s">
        <v>550</v>
      </c>
      <c r="E993" s="6" t="s">
        <v>417</v>
      </c>
      <c r="F993" s="6">
        <v>622</v>
      </c>
      <c r="G993" s="15">
        <v>18.6</v>
      </c>
      <c r="H993" s="15">
        <v>19.5</v>
      </c>
    </row>
    <row r="994" spans="1:8" ht="12.75">
      <c r="A994" s="39" t="str">
        <f ca="1">IF(ISERROR(MATCH(E994,Код_КЦСР,0)),"",INDIRECT(ADDRESS(MATCH(E994,Код_КЦСР,0)+1,2,,,"КЦСР")))</f>
        <v>Ремонт и оборудование эвакуационных путей  зданий</v>
      </c>
      <c r="B994" s="6">
        <v>809</v>
      </c>
      <c r="C994" s="47" t="s">
        <v>527</v>
      </c>
      <c r="D994" s="8" t="s">
        <v>550</v>
      </c>
      <c r="E994" s="6" t="s">
        <v>421</v>
      </c>
      <c r="F994" s="6"/>
      <c r="G994" s="15">
        <f>G995</f>
        <v>50</v>
      </c>
      <c r="H994" s="15">
        <f>H995</f>
        <v>45</v>
      </c>
    </row>
    <row r="995" spans="1:8" ht="33">
      <c r="A995" s="39" t="str">
        <f ca="1">IF(ISERROR(MATCH(F995,Код_КВР,0)),"",INDIRECT(ADDRESS(MATCH(F995,Код_КВР,0)+1,2,,,"КВР")))</f>
        <v>Предоставление субсидий бюджетным, автономным учреждениям и иным некоммерческим организациям</v>
      </c>
      <c r="B995" s="6">
        <v>809</v>
      </c>
      <c r="C995" s="47" t="s">
        <v>527</v>
      </c>
      <c r="D995" s="8" t="s">
        <v>550</v>
      </c>
      <c r="E995" s="6" t="s">
        <v>421</v>
      </c>
      <c r="F995" s="6">
        <v>600</v>
      </c>
      <c r="G995" s="15">
        <f>G996+G998</f>
        <v>50</v>
      </c>
      <c r="H995" s="15">
        <f>H996+H998</f>
        <v>45</v>
      </c>
    </row>
    <row r="996" spans="1:8" ht="12.75">
      <c r="A996" s="39" t="str">
        <f ca="1">IF(ISERROR(MATCH(F996,Код_КВР,0)),"",INDIRECT(ADDRESS(MATCH(F996,Код_КВР,0)+1,2,,,"КВР")))</f>
        <v>Субсидии бюджетным учреждениям</v>
      </c>
      <c r="B996" s="6">
        <v>809</v>
      </c>
      <c r="C996" s="47" t="s">
        <v>527</v>
      </c>
      <c r="D996" s="8" t="s">
        <v>550</v>
      </c>
      <c r="E996" s="6" t="s">
        <v>421</v>
      </c>
      <c r="F996" s="6">
        <v>610</v>
      </c>
      <c r="G996" s="15">
        <f>G997</f>
        <v>0</v>
      </c>
      <c r="H996" s="15">
        <f>H997</f>
        <v>25</v>
      </c>
    </row>
    <row r="997" spans="1:8" ht="12.75">
      <c r="A997" s="39" t="str">
        <f ca="1">IF(ISERROR(MATCH(F997,Код_КВР,0)),"",INDIRECT(ADDRESS(MATCH(F997,Код_КВР,0)+1,2,,,"КВР")))</f>
        <v>Субсидии бюджетным учреждениям на иные цели</v>
      </c>
      <c r="B997" s="6">
        <v>809</v>
      </c>
      <c r="C997" s="47" t="s">
        <v>527</v>
      </c>
      <c r="D997" s="8" t="s">
        <v>550</v>
      </c>
      <c r="E997" s="6" t="s">
        <v>421</v>
      </c>
      <c r="F997" s="6">
        <v>612</v>
      </c>
      <c r="G997" s="15"/>
      <c r="H997" s="15">
        <v>25</v>
      </c>
    </row>
    <row r="998" spans="1:8" ht="12.75">
      <c r="A998" s="39" t="str">
        <f ca="1">IF(ISERROR(MATCH(F998,Код_КВР,0)),"",INDIRECT(ADDRESS(MATCH(F998,Код_КВР,0)+1,2,,,"КВР")))</f>
        <v>Субсидии автономным учреждениям</v>
      </c>
      <c r="B998" s="6">
        <v>809</v>
      </c>
      <c r="C998" s="47" t="s">
        <v>527</v>
      </c>
      <c r="D998" s="8" t="s">
        <v>550</v>
      </c>
      <c r="E998" s="6" t="s">
        <v>421</v>
      </c>
      <c r="F998" s="6">
        <v>620</v>
      </c>
      <c r="G998" s="15">
        <f>G999</f>
        <v>50</v>
      </c>
      <c r="H998" s="15">
        <f>H999</f>
        <v>20</v>
      </c>
    </row>
    <row r="999" spans="1:8" ht="12.75">
      <c r="A999" s="39" t="str">
        <f ca="1">IF(ISERROR(MATCH(F999,Код_КВР,0)),"",INDIRECT(ADDRESS(MATCH(F999,Код_КВР,0)+1,2,,,"КВР")))</f>
        <v>Субсидии автономным учреждениям на иные цели</v>
      </c>
      <c r="B999" s="6">
        <v>809</v>
      </c>
      <c r="C999" s="47" t="s">
        <v>527</v>
      </c>
      <c r="D999" s="8" t="s">
        <v>550</v>
      </c>
      <c r="E999" s="6" t="s">
        <v>421</v>
      </c>
      <c r="F999" s="6">
        <v>622</v>
      </c>
      <c r="G999" s="15">
        <v>50</v>
      </c>
      <c r="H999" s="15">
        <v>20</v>
      </c>
    </row>
    <row r="1000" spans="1:8" ht="12.75">
      <c r="A1000" s="39" t="str">
        <f ca="1">IF(ISERROR(MATCH(C1000,Код_Раздел,0)),"",INDIRECT(ADDRESS(MATCH(C1000,Код_Раздел,0)+1,2,,,"Раздел")))</f>
        <v>Физическая культура и спорт</v>
      </c>
      <c r="B1000" s="6">
        <v>809</v>
      </c>
      <c r="C1000" s="8" t="s">
        <v>555</v>
      </c>
      <c r="D1000" s="8"/>
      <c r="E1000" s="6"/>
      <c r="F1000" s="6"/>
      <c r="G1000" s="15">
        <f>G1001+G1032+G1038</f>
        <v>209992</v>
      </c>
      <c r="H1000" s="15">
        <f>H1001+H1032+H1038</f>
        <v>209994.3</v>
      </c>
    </row>
    <row r="1001" spans="1:8" ht="12.75">
      <c r="A1001" s="10" t="s">
        <v>518</v>
      </c>
      <c r="B1001" s="6">
        <v>809</v>
      </c>
      <c r="C1001" s="8" t="s">
        <v>555</v>
      </c>
      <c r="D1001" s="8" t="s">
        <v>544</v>
      </c>
      <c r="E1001" s="6"/>
      <c r="F1001" s="6"/>
      <c r="G1001" s="15">
        <f>G1002+G1027</f>
        <v>200228.3</v>
      </c>
      <c r="H1001" s="15">
        <f>H1002+H1027</f>
        <v>200228.3</v>
      </c>
    </row>
    <row r="1002" spans="1:8" ht="33">
      <c r="A1002" s="39" t="str">
        <f ca="1">IF(ISERROR(MATCH(E1002,Код_КЦСР,0)),"",INDIRECT(ADDRESS(MATCH(E1002,Код_КЦСР,0)+1,2,,,"КЦСР")))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02" s="6">
        <v>809</v>
      </c>
      <c r="C1002" s="8" t="s">
        <v>555</v>
      </c>
      <c r="D1002" s="8" t="s">
        <v>544</v>
      </c>
      <c r="E1002" s="6" t="s">
        <v>252</v>
      </c>
      <c r="F1002" s="6"/>
      <c r="G1002" s="15">
        <f>G1003+G1007+G1013+G1022</f>
        <v>200028.3</v>
      </c>
      <c r="H1002" s="15">
        <f>H1003+H1007+H1013+H1022</f>
        <v>200028.3</v>
      </c>
    </row>
    <row r="1003" spans="1:8" ht="12.75">
      <c r="A1003" s="39" t="str">
        <f ca="1">IF(ISERROR(MATCH(E1003,Код_КЦСР,0)),"",INDIRECT(ADDRESS(MATCH(E1003,Код_КЦСР,0)+1,2,,,"КЦСР")))</f>
        <v>Обеспечение доступа к спортивным объектам</v>
      </c>
      <c r="B1003" s="6">
        <v>809</v>
      </c>
      <c r="C1003" s="8" t="s">
        <v>555</v>
      </c>
      <c r="D1003" s="8" t="s">
        <v>544</v>
      </c>
      <c r="E1003" s="6" t="s">
        <v>254</v>
      </c>
      <c r="F1003" s="6"/>
      <c r="G1003" s="15">
        <f aca="true" t="shared" si="137" ref="G1003:H1005">G1004</f>
        <v>176820.9</v>
      </c>
      <c r="H1003" s="15">
        <f t="shared" si="137"/>
        <v>176820.9</v>
      </c>
    </row>
    <row r="1004" spans="1:8" ht="33">
      <c r="A1004" s="39" t="str">
        <f ca="1">IF(ISERROR(MATCH(F1004,Код_КВР,0)),"",INDIRECT(ADDRESS(MATCH(F1004,Код_КВР,0)+1,2,,,"КВР")))</f>
        <v>Предоставление субсидий бюджетным, автономным учреждениям и иным некоммерческим организациям</v>
      </c>
      <c r="B1004" s="6">
        <v>809</v>
      </c>
      <c r="C1004" s="47" t="s">
        <v>555</v>
      </c>
      <c r="D1004" s="8" t="s">
        <v>544</v>
      </c>
      <c r="E1004" s="6" t="s">
        <v>254</v>
      </c>
      <c r="F1004" s="6">
        <v>600</v>
      </c>
      <c r="G1004" s="15">
        <f t="shared" si="137"/>
        <v>176820.9</v>
      </c>
      <c r="H1004" s="15">
        <f t="shared" si="137"/>
        <v>176820.9</v>
      </c>
    </row>
    <row r="1005" spans="1:8" ht="12.75">
      <c r="A1005" s="39" t="str">
        <f ca="1">IF(ISERROR(MATCH(F1005,Код_КВР,0)),"",INDIRECT(ADDRESS(MATCH(F1005,Код_КВР,0)+1,2,,,"КВР")))</f>
        <v>Субсидии автономным учреждениям</v>
      </c>
      <c r="B1005" s="6">
        <v>809</v>
      </c>
      <c r="C1005" s="47" t="s">
        <v>555</v>
      </c>
      <c r="D1005" s="8" t="s">
        <v>544</v>
      </c>
      <c r="E1005" s="6" t="s">
        <v>254</v>
      </c>
      <c r="F1005" s="6">
        <v>620</v>
      </c>
      <c r="G1005" s="15">
        <f t="shared" si="137"/>
        <v>176820.9</v>
      </c>
      <c r="H1005" s="15">
        <f t="shared" si="137"/>
        <v>176820.9</v>
      </c>
    </row>
    <row r="1006" spans="1:8" ht="49.5">
      <c r="A1006" s="39" t="str">
        <f ca="1">IF(ISERROR(MATCH(F1006,Код_КВР,0)),"",INDIRECT(ADDRESS(MATCH(F1006,Код_КВР,0)+1,2,,,"КВР")))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06" s="6">
        <v>809</v>
      </c>
      <c r="C1006" s="47" t="s">
        <v>555</v>
      </c>
      <c r="D1006" s="8" t="s">
        <v>544</v>
      </c>
      <c r="E1006" s="6" t="s">
        <v>254</v>
      </c>
      <c r="F1006" s="6">
        <v>621</v>
      </c>
      <c r="G1006" s="15">
        <v>176820.9</v>
      </c>
      <c r="H1006" s="15">
        <v>176820.9</v>
      </c>
    </row>
    <row r="1007" spans="1:8" ht="33">
      <c r="A1007" s="39" t="str">
        <f ca="1">IF(ISERROR(MATCH(E1007,Код_КЦСР,0)),"",INDIRECT(ADDRESS(MATCH(E1007,Код_КЦСР,0)+1,2,,,"КЦСР")))</f>
        <v>Обеспечение участия в физкультурных и спортивных мероприятиях различного уровня (региональных и выше)</v>
      </c>
      <c r="B1007" s="6">
        <v>809</v>
      </c>
      <c r="C1007" s="8" t="s">
        <v>555</v>
      </c>
      <c r="D1007" s="8" t="s">
        <v>544</v>
      </c>
      <c r="E1007" s="6" t="s">
        <v>256</v>
      </c>
      <c r="F1007" s="6"/>
      <c r="G1007" s="15">
        <f>G1008</f>
        <v>18569.3</v>
      </c>
      <c r="H1007" s="15">
        <f>H1008</f>
        <v>18569.3</v>
      </c>
    </row>
    <row r="1008" spans="1:8" ht="33">
      <c r="A1008" s="39" t="str">
        <f ca="1">IF(ISERROR(MATCH(F1008,Код_КВР,0)),"",INDIRECT(ADDRESS(MATCH(F1008,Код_КВР,0)+1,2,,,"КВР")))</f>
        <v>Предоставление субсидий бюджетным, автономным учреждениям и иным некоммерческим организациям</v>
      </c>
      <c r="B1008" s="6">
        <v>809</v>
      </c>
      <c r="C1008" s="8" t="s">
        <v>555</v>
      </c>
      <c r="D1008" s="8" t="s">
        <v>544</v>
      </c>
      <c r="E1008" s="6" t="s">
        <v>256</v>
      </c>
      <c r="F1008" s="6">
        <v>600</v>
      </c>
      <c r="G1008" s="15">
        <f>G1009+G1011</f>
        <v>18569.3</v>
      </c>
      <c r="H1008" s="15">
        <f>H1009+H1011</f>
        <v>18569.3</v>
      </c>
    </row>
    <row r="1009" spans="1:8" ht="12.75">
      <c r="A1009" s="39" t="str">
        <f ca="1">IF(ISERROR(MATCH(F1009,Код_КВР,0)),"",INDIRECT(ADDRESS(MATCH(F1009,Код_КВР,0)+1,2,,,"КВР")))</f>
        <v>Субсидии бюджетным учреждениям</v>
      </c>
      <c r="B1009" s="6">
        <v>809</v>
      </c>
      <c r="C1009" s="8" t="s">
        <v>555</v>
      </c>
      <c r="D1009" s="8" t="s">
        <v>544</v>
      </c>
      <c r="E1009" s="6" t="s">
        <v>256</v>
      </c>
      <c r="F1009" s="6">
        <v>610</v>
      </c>
      <c r="G1009" s="15">
        <f>G1010</f>
        <v>15637.3</v>
      </c>
      <c r="H1009" s="15">
        <f>H1010</f>
        <v>15637.3</v>
      </c>
    </row>
    <row r="1010" spans="1:8" ht="49.5">
      <c r="A1010" s="39" t="str">
        <f ca="1">IF(ISERROR(MATCH(F1010,Код_КВР,0)),"",INDIRECT(ADDRESS(MATCH(F1010,Код_КВР,0)+1,2,,,"КВР")))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0" s="6">
        <v>809</v>
      </c>
      <c r="C1010" s="8" t="s">
        <v>555</v>
      </c>
      <c r="D1010" s="8" t="s">
        <v>544</v>
      </c>
      <c r="E1010" s="6" t="s">
        <v>256</v>
      </c>
      <c r="F1010" s="6">
        <v>611</v>
      </c>
      <c r="G1010" s="15">
        <v>15637.3</v>
      </c>
      <c r="H1010" s="15">
        <v>15637.3</v>
      </c>
    </row>
    <row r="1011" spans="1:8" ht="12.75">
      <c r="A1011" s="39" t="str">
        <f ca="1">IF(ISERROR(MATCH(F1011,Код_КВР,0)),"",INDIRECT(ADDRESS(MATCH(F1011,Код_КВР,0)+1,2,,,"КВР")))</f>
        <v>Субсидии автономным учреждениям</v>
      </c>
      <c r="B1011" s="6">
        <v>809</v>
      </c>
      <c r="C1011" s="8" t="s">
        <v>555</v>
      </c>
      <c r="D1011" s="8" t="s">
        <v>544</v>
      </c>
      <c r="E1011" s="6" t="s">
        <v>256</v>
      </c>
      <c r="F1011" s="6">
        <v>620</v>
      </c>
      <c r="G1011" s="15">
        <f>G1012</f>
        <v>2932</v>
      </c>
      <c r="H1011" s="15">
        <f>H1012</f>
        <v>2932</v>
      </c>
    </row>
    <row r="1012" spans="1:8" ht="49.5">
      <c r="A1012" s="39" t="str">
        <f ca="1">IF(ISERROR(MATCH(F1012,Код_КВР,0)),"",INDIRECT(ADDRESS(MATCH(F1012,Код_КВР,0)+1,2,,,"КВР")))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12" s="6">
        <v>809</v>
      </c>
      <c r="C1012" s="8" t="s">
        <v>555</v>
      </c>
      <c r="D1012" s="8" t="s">
        <v>544</v>
      </c>
      <c r="E1012" s="6" t="s">
        <v>256</v>
      </c>
      <c r="F1012" s="6">
        <v>621</v>
      </c>
      <c r="G1012" s="15">
        <v>2932</v>
      </c>
      <c r="H1012" s="15">
        <v>2932</v>
      </c>
    </row>
    <row r="1013" spans="1:8" ht="12.75">
      <c r="A1013" s="39" t="str">
        <f ca="1">IF(ISERROR(MATCH(E1013,Код_КЦСР,0)),"",INDIRECT(ADDRESS(MATCH(E1013,Код_КЦСР,0)+1,2,,,"КЦСР")))</f>
        <v>Популяризация физической культуры и спорта</v>
      </c>
      <c r="B1013" s="6">
        <v>809</v>
      </c>
      <c r="C1013" s="8" t="s">
        <v>555</v>
      </c>
      <c r="D1013" s="8" t="s">
        <v>544</v>
      </c>
      <c r="E1013" s="6" t="s">
        <v>262</v>
      </c>
      <c r="F1013" s="6"/>
      <c r="G1013" s="15">
        <f>G1014+G1017</f>
        <v>4638.1</v>
      </c>
      <c r="H1013" s="15">
        <f>H1014+H1017</f>
        <v>4638.1</v>
      </c>
    </row>
    <row r="1014" spans="1:8" ht="12.75">
      <c r="A1014" s="39" t="str">
        <f aca="true" t="shared" si="138" ref="A1014:A1021">IF(ISERROR(MATCH(F1014,Код_КВР,0)),"",INDIRECT(ADDRESS(MATCH(F1014,Код_КВР,0)+1,2,,,"КВР")))</f>
        <v>Закупка товаров, работ и услуг для муниципальных нужд</v>
      </c>
      <c r="B1014" s="6">
        <v>809</v>
      </c>
      <c r="C1014" s="8" t="s">
        <v>555</v>
      </c>
      <c r="D1014" s="8" t="s">
        <v>544</v>
      </c>
      <c r="E1014" s="6" t="s">
        <v>262</v>
      </c>
      <c r="F1014" s="6">
        <v>200</v>
      </c>
      <c r="G1014" s="15">
        <f>G1015</f>
        <v>622.8</v>
      </c>
      <c r="H1014" s="15">
        <f>H1015</f>
        <v>622.8</v>
      </c>
    </row>
    <row r="1015" spans="1:8" ht="33">
      <c r="A1015" s="39" t="str">
        <f ca="1" t="shared" si="138"/>
        <v>Иные закупки товаров, работ и услуг для обеспечения муниципальных нужд</v>
      </c>
      <c r="B1015" s="6">
        <v>809</v>
      </c>
      <c r="C1015" s="8" t="s">
        <v>555</v>
      </c>
      <c r="D1015" s="8" t="s">
        <v>544</v>
      </c>
      <c r="E1015" s="6" t="s">
        <v>262</v>
      </c>
      <c r="F1015" s="6">
        <v>240</v>
      </c>
      <c r="G1015" s="15">
        <f>G1016</f>
        <v>622.8</v>
      </c>
      <c r="H1015" s="15">
        <f>H1016</f>
        <v>622.8</v>
      </c>
    </row>
    <row r="1016" spans="1:8" ht="33">
      <c r="A1016" s="39" t="str">
        <f ca="1" t="shared" si="138"/>
        <v xml:space="preserve">Прочая закупка товаров, работ и услуг для обеспечения муниципальных нужд         </v>
      </c>
      <c r="B1016" s="6">
        <v>809</v>
      </c>
      <c r="C1016" s="8" t="s">
        <v>555</v>
      </c>
      <c r="D1016" s="8" t="s">
        <v>544</v>
      </c>
      <c r="E1016" s="6" t="s">
        <v>262</v>
      </c>
      <c r="F1016" s="6">
        <v>244</v>
      </c>
      <c r="G1016" s="15">
        <v>622.8</v>
      </c>
      <c r="H1016" s="15">
        <v>622.8</v>
      </c>
    </row>
    <row r="1017" spans="1:8" ht="33">
      <c r="A1017" s="39" t="str">
        <f ca="1" t="shared" si="138"/>
        <v>Предоставление субсидий бюджетным, автономным учреждениям и иным некоммерческим организациям</v>
      </c>
      <c r="B1017" s="6">
        <v>809</v>
      </c>
      <c r="C1017" s="8" t="s">
        <v>555</v>
      </c>
      <c r="D1017" s="8" t="s">
        <v>544</v>
      </c>
      <c r="E1017" s="6" t="s">
        <v>262</v>
      </c>
      <c r="F1017" s="6">
        <v>600</v>
      </c>
      <c r="G1017" s="15">
        <f>G1018+G1020</f>
        <v>4015.3</v>
      </c>
      <c r="H1017" s="15">
        <f>H1018+H1020</f>
        <v>4015.3</v>
      </c>
    </row>
    <row r="1018" spans="1:8" ht="12.75">
      <c r="A1018" s="39" t="str">
        <f ca="1" t="shared" si="138"/>
        <v>Субсидии бюджетным учреждениям</v>
      </c>
      <c r="B1018" s="6">
        <v>809</v>
      </c>
      <c r="C1018" s="8" t="s">
        <v>555</v>
      </c>
      <c r="D1018" s="8" t="s">
        <v>544</v>
      </c>
      <c r="E1018" s="6" t="s">
        <v>262</v>
      </c>
      <c r="F1018" s="6">
        <v>610</v>
      </c>
      <c r="G1018" s="15">
        <f>G1019</f>
        <v>2939.9</v>
      </c>
      <c r="H1018" s="15">
        <f>H1019</f>
        <v>2939.9</v>
      </c>
    </row>
    <row r="1019" spans="1:8" ht="49.5">
      <c r="A1019" s="39" t="str">
        <f ca="1" t="shared" si="138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9" s="6">
        <v>809</v>
      </c>
      <c r="C1019" s="8" t="s">
        <v>555</v>
      </c>
      <c r="D1019" s="8" t="s">
        <v>544</v>
      </c>
      <c r="E1019" s="6" t="s">
        <v>262</v>
      </c>
      <c r="F1019" s="6">
        <v>611</v>
      </c>
      <c r="G1019" s="15">
        <v>2939.9</v>
      </c>
      <c r="H1019" s="15">
        <v>2939.9</v>
      </c>
    </row>
    <row r="1020" spans="1:8" ht="12.75">
      <c r="A1020" s="39" t="str">
        <f ca="1" t="shared" si="138"/>
        <v>Субсидии автономным учреждениям</v>
      </c>
      <c r="B1020" s="6">
        <v>809</v>
      </c>
      <c r="C1020" s="8" t="s">
        <v>555</v>
      </c>
      <c r="D1020" s="8" t="s">
        <v>544</v>
      </c>
      <c r="E1020" s="6" t="s">
        <v>262</v>
      </c>
      <c r="F1020" s="6">
        <v>620</v>
      </c>
      <c r="G1020" s="15">
        <f>G1021</f>
        <v>1075.4</v>
      </c>
      <c r="H1020" s="15">
        <f>H1021</f>
        <v>1075.4</v>
      </c>
    </row>
    <row r="1021" spans="1:8" ht="49.5">
      <c r="A1021" s="39" t="str">
        <f ca="1" t="shared" si="138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21" s="6">
        <v>809</v>
      </c>
      <c r="C1021" s="8" t="s">
        <v>555</v>
      </c>
      <c r="D1021" s="8" t="s">
        <v>544</v>
      </c>
      <c r="E1021" s="6" t="s">
        <v>262</v>
      </c>
      <c r="F1021" s="6">
        <v>621</v>
      </c>
      <c r="G1021" s="15">
        <v>1075.4</v>
      </c>
      <c r="H1021" s="15">
        <v>1075.4</v>
      </c>
    </row>
    <row r="1022" spans="1:8" ht="12.75">
      <c r="A1022" s="39" t="str">
        <f ca="1">IF(ISERROR(MATCH(E1022,Код_КЦСР,0)),"",INDIRECT(ADDRESS(MATCH(E1022,Код_КЦСР,0)+1,2,,,"КЦСР")))</f>
        <v>Спортивный город</v>
      </c>
      <c r="B1022" s="6">
        <v>809</v>
      </c>
      <c r="C1022" s="8" t="s">
        <v>555</v>
      </c>
      <c r="D1022" s="8" t="s">
        <v>544</v>
      </c>
      <c r="E1022" s="6" t="s">
        <v>264</v>
      </c>
      <c r="F1022" s="6"/>
      <c r="G1022" s="15">
        <f>G1023</f>
        <v>0</v>
      </c>
      <c r="H1022" s="15">
        <f>H1023</f>
        <v>0</v>
      </c>
    </row>
    <row r="1023" spans="1:8" ht="33">
      <c r="A1023" s="39" t="str">
        <f ca="1">IF(ISERROR(MATCH(F1023,Код_КВР,0)),"",INDIRECT(ADDRESS(MATCH(F1023,Код_КВР,0)+1,2,,,"КВР")))</f>
        <v>Предоставление субсидий бюджетным, автономным учреждениям и иным некоммерческим организациям</v>
      </c>
      <c r="B1023" s="6">
        <v>809</v>
      </c>
      <c r="C1023" s="8" t="s">
        <v>555</v>
      </c>
      <c r="D1023" s="8" t="s">
        <v>544</v>
      </c>
      <c r="E1023" s="6" t="s">
        <v>264</v>
      </c>
      <c r="F1023" s="6">
        <v>600</v>
      </c>
      <c r="G1023" s="15">
        <f>G1024+G1026</f>
        <v>0</v>
      </c>
      <c r="H1023" s="15">
        <f>H1024+H1026</f>
        <v>0</v>
      </c>
    </row>
    <row r="1024" spans="1:8" ht="12.75">
      <c r="A1024" s="39" t="str">
        <f ca="1">IF(ISERROR(MATCH(F1024,Код_КВР,0)),"",INDIRECT(ADDRESS(MATCH(F1024,Код_КВР,0)+1,2,,,"КВР")))</f>
        <v>Субсидии автономным учреждениям</v>
      </c>
      <c r="B1024" s="6">
        <v>809</v>
      </c>
      <c r="C1024" s="8" t="s">
        <v>555</v>
      </c>
      <c r="D1024" s="8" t="s">
        <v>544</v>
      </c>
      <c r="E1024" s="6" t="s">
        <v>264</v>
      </c>
      <c r="F1024" s="6">
        <v>620</v>
      </c>
      <c r="G1024" s="15">
        <f>G1025</f>
        <v>0</v>
      </c>
      <c r="H1024" s="15">
        <f>H1025</f>
        <v>0</v>
      </c>
    </row>
    <row r="1025" spans="1:8" ht="12.75">
      <c r="A1025" s="39" t="str">
        <f ca="1">IF(ISERROR(MATCH(F1025,Код_КВР,0)),"",INDIRECT(ADDRESS(MATCH(F1025,Код_КВР,0)+1,2,,,"КВР")))</f>
        <v>Субсидии автономным учреждениям на иные цели</v>
      </c>
      <c r="B1025" s="6">
        <v>809</v>
      </c>
      <c r="C1025" s="8" t="s">
        <v>555</v>
      </c>
      <c r="D1025" s="8" t="s">
        <v>544</v>
      </c>
      <c r="E1025" s="6" t="s">
        <v>264</v>
      </c>
      <c r="F1025" s="6">
        <v>622</v>
      </c>
      <c r="G1025" s="15"/>
      <c r="H1025" s="15"/>
    </row>
    <row r="1026" spans="1:8" ht="33">
      <c r="A1026" s="39" t="str">
        <f ca="1">IF(ISERROR(MATCH(F1026,Код_КВР,0)),"",INDIRECT(ADDRESS(MATCH(F1026,Код_КВР,0)+1,2,,,"КВР")))</f>
        <v>Субсидии некоммерческим организациям (за исключением государственных (муниципальных) учреждений)</v>
      </c>
      <c r="B1026" s="6">
        <v>809</v>
      </c>
      <c r="C1026" s="8" t="s">
        <v>555</v>
      </c>
      <c r="D1026" s="8" t="s">
        <v>544</v>
      </c>
      <c r="E1026" s="6" t="s">
        <v>264</v>
      </c>
      <c r="F1026" s="6">
        <v>630</v>
      </c>
      <c r="G1026" s="15"/>
      <c r="H1026" s="15"/>
    </row>
    <row r="1027" spans="1:8" ht="12.75">
      <c r="A1027" s="39" t="str">
        <f ca="1">IF(ISERROR(MATCH(E1027,Код_КЦСР,0)),"",INDIRECT(ADDRESS(MATCH(E1027,Код_КЦСР,0)+1,2,,,"КЦСР")))</f>
        <v>Муниципальная программа «Здоровый город» на 2014-2022 годы</v>
      </c>
      <c r="B1027" s="6">
        <v>809</v>
      </c>
      <c r="C1027" s="8" t="s">
        <v>555</v>
      </c>
      <c r="D1027" s="8" t="s">
        <v>544</v>
      </c>
      <c r="E1027" s="6" t="s">
        <v>306</v>
      </c>
      <c r="F1027" s="6"/>
      <c r="G1027" s="15">
        <f aca="true" t="shared" si="139" ref="G1027:H1030">G1028</f>
        <v>200</v>
      </c>
      <c r="H1027" s="15">
        <f t="shared" si="139"/>
        <v>200</v>
      </c>
    </row>
    <row r="1028" spans="1:8" ht="12.75">
      <c r="A1028" s="39" t="str">
        <f ca="1">IF(ISERROR(MATCH(E1028,Код_КЦСР,0)),"",INDIRECT(ADDRESS(MATCH(E1028,Код_КЦСР,0)+1,2,,,"КЦСР")))</f>
        <v>Сохранение и укрепление здоровья детей и подростков</v>
      </c>
      <c r="B1028" s="6">
        <v>809</v>
      </c>
      <c r="C1028" s="8" t="s">
        <v>555</v>
      </c>
      <c r="D1028" s="8" t="s">
        <v>544</v>
      </c>
      <c r="E1028" s="6" t="s">
        <v>309</v>
      </c>
      <c r="F1028" s="6"/>
      <c r="G1028" s="15">
        <f t="shared" si="139"/>
        <v>200</v>
      </c>
      <c r="H1028" s="15">
        <f t="shared" si="139"/>
        <v>200</v>
      </c>
    </row>
    <row r="1029" spans="1:8" ht="33">
      <c r="A1029" s="39" t="str">
        <f ca="1">IF(ISERROR(MATCH(F1029,Код_КВР,0)),"",INDIRECT(ADDRESS(MATCH(F1029,Код_КВР,0)+1,2,,,"КВР")))</f>
        <v>Предоставление субсидий бюджетным, автономным учреждениям и иным некоммерческим организациям</v>
      </c>
      <c r="B1029" s="6">
        <v>809</v>
      </c>
      <c r="C1029" s="8" t="s">
        <v>555</v>
      </c>
      <c r="D1029" s="8" t="s">
        <v>544</v>
      </c>
      <c r="E1029" s="6" t="s">
        <v>309</v>
      </c>
      <c r="F1029" s="6">
        <v>600</v>
      </c>
      <c r="G1029" s="15">
        <f t="shared" si="139"/>
        <v>200</v>
      </c>
      <c r="H1029" s="15">
        <f t="shared" si="139"/>
        <v>200</v>
      </c>
    </row>
    <row r="1030" spans="1:8" ht="12.75">
      <c r="A1030" s="39" t="str">
        <f ca="1">IF(ISERROR(MATCH(F1030,Код_КВР,0)),"",INDIRECT(ADDRESS(MATCH(F1030,Код_КВР,0)+1,2,,,"КВР")))</f>
        <v>Субсидии автономным учреждениям</v>
      </c>
      <c r="B1030" s="6">
        <v>809</v>
      </c>
      <c r="C1030" s="8" t="s">
        <v>555</v>
      </c>
      <c r="D1030" s="8" t="s">
        <v>544</v>
      </c>
      <c r="E1030" s="6" t="s">
        <v>309</v>
      </c>
      <c r="F1030" s="6">
        <v>620</v>
      </c>
      <c r="G1030" s="15">
        <f t="shared" si="139"/>
        <v>200</v>
      </c>
      <c r="H1030" s="15">
        <f t="shared" si="139"/>
        <v>200</v>
      </c>
    </row>
    <row r="1031" spans="1:8" ht="12.75">
      <c r="A1031" s="39" t="str">
        <f ca="1">IF(ISERROR(MATCH(F1031,Код_КВР,0)),"",INDIRECT(ADDRESS(MATCH(F1031,Код_КВР,0)+1,2,,,"КВР")))</f>
        <v>Субсидии автономным учреждениям на иные цели</v>
      </c>
      <c r="B1031" s="6">
        <v>809</v>
      </c>
      <c r="C1031" s="8" t="s">
        <v>555</v>
      </c>
      <c r="D1031" s="8" t="s">
        <v>544</v>
      </c>
      <c r="E1031" s="6" t="s">
        <v>309</v>
      </c>
      <c r="F1031" s="6">
        <v>622</v>
      </c>
      <c r="G1031" s="15">
        <v>200</v>
      </c>
      <c r="H1031" s="15">
        <v>200</v>
      </c>
    </row>
    <row r="1032" spans="1:8" ht="12.75">
      <c r="A1032" s="10" t="s">
        <v>595</v>
      </c>
      <c r="B1032" s="6">
        <v>809</v>
      </c>
      <c r="C1032" s="8" t="s">
        <v>555</v>
      </c>
      <c r="D1032" s="8" t="s">
        <v>545</v>
      </c>
      <c r="E1032" s="6"/>
      <c r="F1032" s="6"/>
      <c r="G1032" s="15">
        <f>G1033</f>
        <v>0</v>
      </c>
      <c r="H1032" s="15">
        <f>H1033</f>
        <v>0</v>
      </c>
    </row>
    <row r="1033" spans="1:8" ht="33">
      <c r="A1033" s="39" t="str">
        <f ca="1">IF(ISERROR(MATCH(E1033,Код_КЦСР,0)),"",INDIRECT(ADDRESS(MATCH(E1033,Код_КЦСР,0)+1,2,,,"КЦСР")))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33" s="6">
        <v>809</v>
      </c>
      <c r="C1033" s="8" t="s">
        <v>555</v>
      </c>
      <c r="D1033" s="8" t="s">
        <v>545</v>
      </c>
      <c r="E1033" s="6" t="s">
        <v>252</v>
      </c>
      <c r="F1033" s="6"/>
      <c r="G1033" s="15">
        <f>G1034</f>
        <v>0</v>
      </c>
      <c r="H1033" s="15">
        <f>H1034</f>
        <v>0</v>
      </c>
    </row>
    <row r="1034" spans="1:8" ht="12.75">
      <c r="A1034" s="39" t="str">
        <f ca="1">IF(ISERROR(MATCH(E1034,Код_КЦСР,0)),"",INDIRECT(ADDRESS(MATCH(E1034,Код_КЦСР,0)+1,2,,,"КЦСР")))</f>
        <v>Спортивный город</v>
      </c>
      <c r="B1034" s="6">
        <v>809</v>
      </c>
      <c r="C1034" s="8" t="s">
        <v>555</v>
      </c>
      <c r="D1034" s="8" t="s">
        <v>545</v>
      </c>
      <c r="E1034" s="6" t="s">
        <v>264</v>
      </c>
      <c r="F1034" s="6"/>
      <c r="G1034" s="15">
        <f aca="true" t="shared" si="140" ref="G1034:H1036">G1035</f>
        <v>0</v>
      </c>
      <c r="H1034" s="15">
        <f t="shared" si="140"/>
        <v>0</v>
      </c>
    </row>
    <row r="1035" spans="1:8" ht="33">
      <c r="A1035" s="39" t="str">
        <f ca="1">IF(ISERROR(MATCH(F1035,Код_КВР,0)),"",INDIRECT(ADDRESS(MATCH(F1035,Код_КВР,0)+1,2,,,"КВР")))</f>
        <v>Предоставление субсидий бюджетным, автономным учреждениям и иным некоммерческим организациям</v>
      </c>
      <c r="B1035" s="6">
        <v>809</v>
      </c>
      <c r="C1035" s="8" t="s">
        <v>555</v>
      </c>
      <c r="D1035" s="8" t="s">
        <v>545</v>
      </c>
      <c r="E1035" s="6" t="s">
        <v>264</v>
      </c>
      <c r="F1035" s="6">
        <v>600</v>
      </c>
      <c r="G1035" s="15">
        <f t="shared" si="140"/>
        <v>0</v>
      </c>
      <c r="H1035" s="15">
        <f t="shared" si="140"/>
        <v>0</v>
      </c>
    </row>
    <row r="1036" spans="1:8" ht="12.75">
      <c r="A1036" s="39" t="str">
        <f ca="1">IF(ISERROR(MATCH(F1036,Код_КВР,0)),"",INDIRECT(ADDRESS(MATCH(F1036,Код_КВР,0)+1,2,,,"КВР")))</f>
        <v>Субсидии автономным учреждениям</v>
      </c>
      <c r="B1036" s="6">
        <v>809</v>
      </c>
      <c r="C1036" s="8" t="s">
        <v>555</v>
      </c>
      <c r="D1036" s="8" t="s">
        <v>545</v>
      </c>
      <c r="E1036" s="6" t="s">
        <v>264</v>
      </c>
      <c r="F1036" s="6">
        <v>620</v>
      </c>
      <c r="G1036" s="15">
        <f t="shared" si="140"/>
        <v>0</v>
      </c>
      <c r="H1036" s="15">
        <f t="shared" si="140"/>
        <v>0</v>
      </c>
    </row>
    <row r="1037" spans="1:8" ht="12.75">
      <c r="A1037" s="39" t="str">
        <f ca="1">IF(ISERROR(MATCH(F1037,Код_КВР,0)),"",INDIRECT(ADDRESS(MATCH(F1037,Код_КВР,0)+1,2,,,"КВР")))</f>
        <v>Субсидии автономным учреждениям на иные цели</v>
      </c>
      <c r="B1037" s="6">
        <v>809</v>
      </c>
      <c r="C1037" s="8" t="s">
        <v>555</v>
      </c>
      <c r="D1037" s="8" t="s">
        <v>545</v>
      </c>
      <c r="E1037" s="6" t="s">
        <v>264</v>
      </c>
      <c r="F1037" s="6">
        <v>622</v>
      </c>
      <c r="G1037" s="15"/>
      <c r="H1037" s="15"/>
    </row>
    <row r="1038" spans="1:8" ht="12.75">
      <c r="A1038" s="10" t="s">
        <v>524</v>
      </c>
      <c r="B1038" s="6">
        <v>809</v>
      </c>
      <c r="C1038" s="8" t="s">
        <v>555</v>
      </c>
      <c r="D1038" s="8" t="s">
        <v>552</v>
      </c>
      <c r="E1038" s="6"/>
      <c r="F1038" s="6"/>
      <c r="G1038" s="15">
        <f>G1039+G1044</f>
        <v>9763.7</v>
      </c>
      <c r="H1038" s="15">
        <f>H1039+H1044</f>
        <v>9766</v>
      </c>
    </row>
    <row r="1039" spans="1:8" ht="33">
      <c r="A1039" s="39" t="str">
        <f ca="1">IF(ISERROR(MATCH(E1039,Код_КЦСР,0)),"",INDIRECT(ADDRESS(MATCH(E1039,Код_КЦСР,0)+1,2,,,"КЦСР")))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39" s="6">
        <v>809</v>
      </c>
      <c r="C1039" s="8" t="s">
        <v>555</v>
      </c>
      <c r="D1039" s="8" t="s">
        <v>552</v>
      </c>
      <c r="E1039" s="6" t="s">
        <v>252</v>
      </c>
      <c r="F1039" s="6"/>
      <c r="G1039" s="15">
        <f>G1040</f>
        <v>3831</v>
      </c>
      <c r="H1039" s="15">
        <f>H1040</f>
        <v>3833.3</v>
      </c>
    </row>
    <row r="1040" spans="1:8" ht="12.75">
      <c r="A1040" s="39" t="str">
        <f ca="1">IF(ISERROR(MATCH(E1040,Код_КЦСР,0)),"",INDIRECT(ADDRESS(MATCH(E1040,Код_КЦСР,0)+1,2,,,"КЦСР")))</f>
        <v>Организация и ведение бухгалтерского (бюджетного) учета</v>
      </c>
      <c r="B1040" s="6">
        <v>809</v>
      </c>
      <c r="C1040" s="8" t="s">
        <v>555</v>
      </c>
      <c r="D1040" s="8" t="s">
        <v>552</v>
      </c>
      <c r="E1040" s="6" t="s">
        <v>260</v>
      </c>
      <c r="F1040" s="6"/>
      <c r="G1040" s="15">
        <f aca="true" t="shared" si="141" ref="G1040:H1042">G1041</f>
        <v>3831</v>
      </c>
      <c r="H1040" s="15">
        <f t="shared" si="141"/>
        <v>3833.3</v>
      </c>
    </row>
    <row r="1041" spans="1:8" ht="33">
      <c r="A1041" s="39" t="str">
        <f ca="1">IF(ISERROR(MATCH(F1041,Код_КВР,0)),"",INDIRECT(ADDRESS(MATCH(F1041,Код_КВР,0)+1,2,,,"КВР")))</f>
        <v>Предоставление субсидий бюджетным, автономным учреждениям и иным некоммерческим организациям</v>
      </c>
      <c r="B1041" s="6">
        <v>809</v>
      </c>
      <c r="C1041" s="8" t="s">
        <v>555</v>
      </c>
      <c r="D1041" s="8" t="s">
        <v>552</v>
      </c>
      <c r="E1041" s="6" t="s">
        <v>260</v>
      </c>
      <c r="F1041" s="6">
        <v>600</v>
      </c>
      <c r="G1041" s="15">
        <f t="shared" si="141"/>
        <v>3831</v>
      </c>
      <c r="H1041" s="15">
        <f t="shared" si="141"/>
        <v>3833.3</v>
      </c>
    </row>
    <row r="1042" spans="1:8" ht="12.75">
      <c r="A1042" s="39" t="str">
        <f ca="1">IF(ISERROR(MATCH(F1042,Код_КВР,0)),"",INDIRECT(ADDRESS(MATCH(F1042,Код_КВР,0)+1,2,,,"КВР")))</f>
        <v>Субсидии бюджетным учреждениям</v>
      </c>
      <c r="B1042" s="6">
        <v>809</v>
      </c>
      <c r="C1042" s="8" t="s">
        <v>555</v>
      </c>
      <c r="D1042" s="8" t="s">
        <v>552</v>
      </c>
      <c r="E1042" s="6" t="s">
        <v>260</v>
      </c>
      <c r="F1042" s="6">
        <v>610</v>
      </c>
      <c r="G1042" s="15">
        <f t="shared" si="141"/>
        <v>3831</v>
      </c>
      <c r="H1042" s="15">
        <f t="shared" si="141"/>
        <v>3833.3</v>
      </c>
    </row>
    <row r="1043" spans="1:8" ht="49.5">
      <c r="A1043" s="39" t="str">
        <f ca="1">IF(ISERROR(MATCH(F1043,Код_КВР,0)),"",INDIRECT(ADDRESS(MATCH(F1043,Код_КВР,0)+1,2,,,"КВР")))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43" s="6">
        <v>809</v>
      </c>
      <c r="C1043" s="8" t="s">
        <v>555</v>
      </c>
      <c r="D1043" s="8" t="s">
        <v>552</v>
      </c>
      <c r="E1043" s="6" t="s">
        <v>260</v>
      </c>
      <c r="F1043" s="6">
        <v>611</v>
      </c>
      <c r="G1043" s="15">
        <v>3831</v>
      </c>
      <c r="H1043" s="15">
        <v>3833.3</v>
      </c>
    </row>
    <row r="1044" spans="1:8" ht="33">
      <c r="A1044" s="39" t="str">
        <f ca="1">IF(ISERROR(MATCH(E1044,Код_КЦСР,0)),"",INDIRECT(ADDRESS(MATCH(E1044,Код_КЦСР,0)+1,2,,,"КЦСР")))</f>
        <v>Непрограммные направления деятельности органов местного самоуправления</v>
      </c>
      <c r="B1044" s="6">
        <v>809</v>
      </c>
      <c r="C1044" s="8" t="s">
        <v>555</v>
      </c>
      <c r="D1044" s="8" t="s">
        <v>552</v>
      </c>
      <c r="E1044" s="6" t="s">
        <v>7</v>
      </c>
      <c r="F1044" s="6"/>
      <c r="G1044" s="15">
        <f aca="true" t="shared" si="142" ref="G1044:H1046">G1045</f>
        <v>5932.7</v>
      </c>
      <c r="H1044" s="15">
        <f t="shared" si="142"/>
        <v>5932.7</v>
      </c>
    </row>
    <row r="1045" spans="1:8" ht="12.75">
      <c r="A1045" s="39" t="str">
        <f ca="1">IF(ISERROR(MATCH(E1045,Код_КЦСР,0)),"",INDIRECT(ADDRESS(MATCH(E1045,Код_КЦСР,0)+1,2,,,"КЦСР")))</f>
        <v>Расходы, не включенные в муниципальные программы города Череповца</v>
      </c>
      <c r="B1045" s="6">
        <v>809</v>
      </c>
      <c r="C1045" s="8" t="s">
        <v>555</v>
      </c>
      <c r="D1045" s="8" t="s">
        <v>552</v>
      </c>
      <c r="E1045" s="6" t="s">
        <v>9</v>
      </c>
      <c r="F1045" s="6"/>
      <c r="G1045" s="15">
        <f t="shared" si="142"/>
        <v>5932.7</v>
      </c>
      <c r="H1045" s="15">
        <f t="shared" si="142"/>
        <v>5932.7</v>
      </c>
    </row>
    <row r="1046" spans="1:8" ht="33">
      <c r="A1046" s="39" t="str">
        <f ca="1">IF(ISERROR(MATCH(E1046,Код_КЦСР,0)),"",INDIRECT(ADDRESS(MATCH(E1046,Код_КЦСР,0)+1,2,,,"КЦСР")))</f>
        <v>Руководство и управление в сфере установленных функций органов местного самоуправления</v>
      </c>
      <c r="B1046" s="6">
        <v>809</v>
      </c>
      <c r="C1046" s="8" t="s">
        <v>555</v>
      </c>
      <c r="D1046" s="8" t="s">
        <v>552</v>
      </c>
      <c r="E1046" s="6" t="s">
        <v>11</v>
      </c>
      <c r="F1046" s="6"/>
      <c r="G1046" s="15">
        <f t="shared" si="142"/>
        <v>5932.7</v>
      </c>
      <c r="H1046" s="15">
        <f t="shared" si="142"/>
        <v>5932.7</v>
      </c>
    </row>
    <row r="1047" spans="1:8" ht="12.75">
      <c r="A1047" s="39" t="str">
        <f ca="1">IF(ISERROR(MATCH(E1047,Код_КЦСР,0)),"",INDIRECT(ADDRESS(MATCH(E1047,Код_КЦСР,0)+1,2,,,"КЦСР")))</f>
        <v>Центральный аппарат</v>
      </c>
      <c r="B1047" s="6">
        <v>809</v>
      </c>
      <c r="C1047" s="8" t="s">
        <v>555</v>
      </c>
      <c r="D1047" s="8" t="s">
        <v>552</v>
      </c>
      <c r="E1047" s="6" t="s">
        <v>14</v>
      </c>
      <c r="F1047" s="6"/>
      <c r="G1047" s="15">
        <f>G1048+G1050</f>
        <v>5932.7</v>
      </c>
      <c r="H1047" s="15">
        <f>H1048+H1050</f>
        <v>5932.7</v>
      </c>
    </row>
    <row r="1048" spans="1:8" ht="33">
      <c r="A1048" s="39" t="str">
        <f ca="1">IF(ISERROR(MATCH(F1048,Код_КВР,0)),"",INDIRECT(ADDRESS(MATCH(F1048,Код_КВР,0)+1,2,,,"КВР")))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8" s="6">
        <v>809</v>
      </c>
      <c r="C1048" s="8" t="s">
        <v>555</v>
      </c>
      <c r="D1048" s="8" t="s">
        <v>552</v>
      </c>
      <c r="E1048" s="6" t="s">
        <v>14</v>
      </c>
      <c r="F1048" s="6">
        <v>100</v>
      </c>
      <c r="G1048" s="15">
        <f>G1049</f>
        <v>5917.9</v>
      </c>
      <c r="H1048" s="15">
        <f>H1049</f>
        <v>5917.9</v>
      </c>
    </row>
    <row r="1049" spans="1:8" ht="12.75">
      <c r="A1049" s="39" t="str">
        <f ca="1">IF(ISERROR(MATCH(F1049,Код_КВР,0)),"",INDIRECT(ADDRESS(MATCH(F1049,Код_КВР,0)+1,2,,,"КВР")))</f>
        <v>Расходы на выплаты персоналу муниципальных органов</v>
      </c>
      <c r="B1049" s="6">
        <v>809</v>
      </c>
      <c r="C1049" s="8" t="s">
        <v>555</v>
      </c>
      <c r="D1049" s="8" t="s">
        <v>552</v>
      </c>
      <c r="E1049" s="6" t="s">
        <v>14</v>
      </c>
      <c r="F1049" s="6">
        <v>120</v>
      </c>
      <c r="G1049" s="15">
        <v>5917.9</v>
      </c>
      <c r="H1049" s="15">
        <v>5917.9</v>
      </c>
    </row>
    <row r="1050" spans="1:8" ht="12.75">
      <c r="A1050" s="39" t="str">
        <f ca="1">IF(ISERROR(MATCH(F1050,Код_КВР,0)),"",INDIRECT(ADDRESS(MATCH(F1050,Код_КВР,0)+1,2,,,"КВР")))</f>
        <v>Закупка товаров, работ и услуг для муниципальных нужд</v>
      </c>
      <c r="B1050" s="6">
        <v>809</v>
      </c>
      <c r="C1050" s="8" t="s">
        <v>555</v>
      </c>
      <c r="D1050" s="8" t="s">
        <v>552</v>
      </c>
      <c r="E1050" s="6" t="s">
        <v>14</v>
      </c>
      <c r="F1050" s="6">
        <v>200</v>
      </c>
      <c r="G1050" s="15">
        <f>G1051</f>
        <v>14.8</v>
      </c>
      <c r="H1050" s="15">
        <f>H1051</f>
        <v>14.8</v>
      </c>
    </row>
    <row r="1051" spans="1:8" ht="33">
      <c r="A1051" s="39" t="str">
        <f ca="1">IF(ISERROR(MATCH(F1051,Код_КВР,0)),"",INDIRECT(ADDRESS(MATCH(F1051,Код_КВР,0)+1,2,,,"КВР")))</f>
        <v>Иные закупки товаров, работ и услуг для обеспечения муниципальных нужд</v>
      </c>
      <c r="B1051" s="6">
        <v>809</v>
      </c>
      <c r="C1051" s="8" t="s">
        <v>555</v>
      </c>
      <c r="D1051" s="8" t="s">
        <v>552</v>
      </c>
      <c r="E1051" s="6" t="s">
        <v>14</v>
      </c>
      <c r="F1051" s="6">
        <v>240</v>
      </c>
      <c r="G1051" s="15">
        <f>G1052</f>
        <v>14.8</v>
      </c>
      <c r="H1051" s="15">
        <f>H1052</f>
        <v>14.8</v>
      </c>
    </row>
    <row r="1052" spans="1:8" ht="33">
      <c r="A1052" s="39" t="str">
        <f ca="1">IF(ISERROR(MATCH(F1052,Код_КВР,0)),"",INDIRECT(ADDRESS(MATCH(F1052,Код_КВР,0)+1,2,,,"КВР")))</f>
        <v xml:space="preserve">Прочая закупка товаров, работ и услуг для обеспечения муниципальных нужд         </v>
      </c>
      <c r="B1052" s="6">
        <v>809</v>
      </c>
      <c r="C1052" s="8" t="s">
        <v>555</v>
      </c>
      <c r="D1052" s="8" t="s">
        <v>552</v>
      </c>
      <c r="E1052" s="6" t="s">
        <v>14</v>
      </c>
      <c r="F1052" s="6">
        <v>244</v>
      </c>
      <c r="G1052" s="15">
        <v>14.8</v>
      </c>
      <c r="H1052" s="15">
        <v>14.8</v>
      </c>
    </row>
    <row r="1053" spans="1:8" ht="12.75">
      <c r="A1053" s="39" t="str">
        <f ca="1">IF(ISERROR(MATCH(B1053,Код_ППП,0)),"",INDIRECT(ADDRESS(MATCH(B1053,Код_ППП,0)+1,2,,,"ППП")))</f>
        <v>КОМИТЕТ СОЦИАЛЬНОЙ ЗАЩИТЫ НАСЕЛЕНИЯ ГОРОДА</v>
      </c>
      <c r="B1053" s="6">
        <v>810</v>
      </c>
      <c r="C1053" s="8"/>
      <c r="D1053" s="8"/>
      <c r="E1053" s="6"/>
      <c r="F1053" s="6"/>
      <c r="G1053" s="15">
        <f>G1054+G1073</f>
        <v>925744.8999999999</v>
      </c>
      <c r="H1053" s="15">
        <f>H1054+H1073</f>
        <v>922626.7000000001</v>
      </c>
    </row>
    <row r="1054" spans="1:8" ht="12.75">
      <c r="A1054" s="39" t="str">
        <f ca="1">IF(ISERROR(MATCH(C1054,Код_Раздел,0)),"",INDIRECT(ADDRESS(MATCH(C1054,Код_Раздел,0)+1,2,,,"Раздел")))</f>
        <v>Образование</v>
      </c>
      <c r="B1054" s="6">
        <v>810</v>
      </c>
      <c r="C1054" s="8" t="s">
        <v>527</v>
      </c>
      <c r="D1054" s="8"/>
      <c r="E1054" s="6"/>
      <c r="F1054" s="6"/>
      <c r="G1054" s="15">
        <f>G1055</f>
        <v>55354.3</v>
      </c>
      <c r="H1054" s="15">
        <f>H1055</f>
        <v>56443.100000000006</v>
      </c>
    </row>
    <row r="1055" spans="1:8" ht="12.75">
      <c r="A1055" s="10" t="s">
        <v>531</v>
      </c>
      <c r="B1055" s="6">
        <v>810</v>
      </c>
      <c r="C1055" s="8" t="s">
        <v>527</v>
      </c>
      <c r="D1055" s="8" t="s">
        <v>527</v>
      </c>
      <c r="E1055" s="6"/>
      <c r="F1055" s="6"/>
      <c r="G1055" s="15">
        <f>G1056</f>
        <v>55354.3</v>
      </c>
      <c r="H1055" s="15">
        <f>H1056</f>
        <v>56443.100000000006</v>
      </c>
    </row>
    <row r="1056" spans="1:8" ht="33">
      <c r="A1056" s="39" t="str">
        <f ca="1">IF(ISERROR(MATCH(E1056,Код_КЦСР,0)),"",INDIRECT(ADDRESS(MATCH(E1056,Код_КЦСР,0)+1,2,,,"КЦСР")))</f>
        <v>Муниципальная программа «Социальная поддержка граждан на 2014-2018 годы»</v>
      </c>
      <c r="B1056" s="6">
        <v>810</v>
      </c>
      <c r="C1056" s="8" t="s">
        <v>527</v>
      </c>
      <c r="D1056" s="8" t="s">
        <v>527</v>
      </c>
      <c r="E1056" s="6" t="s">
        <v>330</v>
      </c>
      <c r="F1056" s="6"/>
      <c r="G1056" s="15">
        <f>G1057+G1061+G1065+G1069</f>
        <v>55354.3</v>
      </c>
      <c r="H1056" s="15">
        <f>H1057+H1061+H1065+H1069</f>
        <v>56443.100000000006</v>
      </c>
    </row>
    <row r="1057" spans="1:8" ht="49.5">
      <c r="A1057" s="39" t="str">
        <f ca="1">IF(ISERROR(MATCH(E1057,Код_КЦСР,0)),"",INDIRECT(ADDRESS(MATCH(E1057,Код_КЦСР,0)+1,2,,,"КЦСР")))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057" s="6">
        <v>810</v>
      </c>
      <c r="C1057" s="8" t="s">
        <v>527</v>
      </c>
      <c r="D1057" s="8" t="s">
        <v>527</v>
      </c>
      <c r="E1057" s="6" t="s">
        <v>332</v>
      </c>
      <c r="F1057" s="6"/>
      <c r="G1057" s="15">
        <f aca="true" t="shared" si="143" ref="G1057:H1059">G1058</f>
        <v>962.5</v>
      </c>
      <c r="H1057" s="15">
        <f t="shared" si="143"/>
        <v>962.5</v>
      </c>
    </row>
    <row r="1058" spans="1:8" ht="12.75">
      <c r="A1058" s="39" t="str">
        <f ca="1">IF(ISERROR(MATCH(F1058,Код_КВР,0)),"",INDIRECT(ADDRESS(MATCH(F1058,Код_КВР,0)+1,2,,,"КВР")))</f>
        <v>Социальное обеспечение и иные выплаты населению</v>
      </c>
      <c r="B1058" s="6">
        <v>810</v>
      </c>
      <c r="C1058" s="8" t="s">
        <v>527</v>
      </c>
      <c r="D1058" s="8" t="s">
        <v>527</v>
      </c>
      <c r="E1058" s="6" t="s">
        <v>332</v>
      </c>
      <c r="F1058" s="6">
        <v>300</v>
      </c>
      <c r="G1058" s="15">
        <f t="shared" si="143"/>
        <v>962.5</v>
      </c>
      <c r="H1058" s="15">
        <f t="shared" si="143"/>
        <v>962.5</v>
      </c>
    </row>
    <row r="1059" spans="1:8" ht="33">
      <c r="A1059" s="39" t="str">
        <f ca="1">IF(ISERROR(MATCH(F1059,Код_КВР,0)),"",INDIRECT(ADDRESS(MATCH(F1059,Код_КВР,0)+1,2,,,"КВР")))</f>
        <v>Социальные выплаты гражданам, кроме публичных нормативных социальных выплат</v>
      </c>
      <c r="B1059" s="6">
        <v>810</v>
      </c>
      <c r="C1059" s="8" t="s">
        <v>527</v>
      </c>
      <c r="D1059" s="8" t="s">
        <v>527</v>
      </c>
      <c r="E1059" s="6" t="s">
        <v>332</v>
      </c>
      <c r="F1059" s="6">
        <v>320</v>
      </c>
      <c r="G1059" s="15">
        <f t="shared" si="143"/>
        <v>962.5</v>
      </c>
      <c r="H1059" s="15">
        <f t="shared" si="143"/>
        <v>962.5</v>
      </c>
    </row>
    <row r="1060" spans="1:8" ht="33">
      <c r="A1060" s="39" t="str">
        <f ca="1">IF(ISERROR(MATCH(F1060,Код_КВР,0)),"",INDIRECT(ADDRESS(MATCH(F1060,Код_КВР,0)+1,2,,,"КВР")))</f>
        <v>Приобретение товаров, работ, услуг в пользу граждан в целях их социального обеспечения</v>
      </c>
      <c r="B1060" s="6">
        <v>810</v>
      </c>
      <c r="C1060" s="8" t="s">
        <v>527</v>
      </c>
      <c r="D1060" s="8" t="s">
        <v>527</v>
      </c>
      <c r="E1060" s="6" t="s">
        <v>332</v>
      </c>
      <c r="F1060" s="6">
        <v>323</v>
      </c>
      <c r="G1060" s="15">
        <v>962.5</v>
      </c>
      <c r="H1060" s="15">
        <v>962.5</v>
      </c>
    </row>
    <row r="1061" spans="1:8" ht="66">
      <c r="A1061" s="39" t="str">
        <f ca="1">IF(ISERROR(MATCH(E1061,Код_КЦСР,0)),"",INDIRECT(ADDRESS(MATCH(E1061,Код_КЦСР,0)+1,2,,,"КЦСР")))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061" s="6">
        <v>810</v>
      </c>
      <c r="C1061" s="8" t="s">
        <v>527</v>
      </c>
      <c r="D1061" s="8" t="s">
        <v>527</v>
      </c>
      <c r="E1061" s="6" t="s">
        <v>73</v>
      </c>
      <c r="F1061" s="6"/>
      <c r="G1061" s="15">
        <f aca="true" t="shared" si="144" ref="G1061:H1067">G1062</f>
        <v>26528.4</v>
      </c>
      <c r="H1061" s="15">
        <f t="shared" si="144"/>
        <v>26528.4</v>
      </c>
    </row>
    <row r="1062" spans="1:8" ht="12.75">
      <c r="A1062" s="39" t="str">
        <f ca="1">IF(ISERROR(MATCH(F1062,Код_КВР,0)),"",INDIRECT(ADDRESS(MATCH(F1062,Код_КВР,0)+1,2,,,"КВР")))</f>
        <v>Социальное обеспечение и иные выплаты населению</v>
      </c>
      <c r="B1062" s="6">
        <v>810</v>
      </c>
      <c r="C1062" s="8" t="s">
        <v>527</v>
      </c>
      <c r="D1062" s="8" t="s">
        <v>527</v>
      </c>
      <c r="E1062" s="6" t="s">
        <v>73</v>
      </c>
      <c r="F1062" s="6">
        <v>300</v>
      </c>
      <c r="G1062" s="15">
        <f t="shared" si="144"/>
        <v>26528.4</v>
      </c>
      <c r="H1062" s="15">
        <f t="shared" si="144"/>
        <v>26528.4</v>
      </c>
    </row>
    <row r="1063" spans="1:8" ht="33">
      <c r="A1063" s="39" t="str">
        <f ca="1">IF(ISERROR(MATCH(F1063,Код_КВР,0)),"",INDIRECT(ADDRESS(MATCH(F1063,Код_КВР,0)+1,2,,,"КВР")))</f>
        <v>Социальные выплаты гражданам, кроме публичных нормативных социальных выплат</v>
      </c>
      <c r="B1063" s="6">
        <v>810</v>
      </c>
      <c r="C1063" s="8" t="s">
        <v>527</v>
      </c>
      <c r="D1063" s="8" t="s">
        <v>527</v>
      </c>
      <c r="E1063" s="6" t="s">
        <v>73</v>
      </c>
      <c r="F1063" s="6">
        <v>320</v>
      </c>
      <c r="G1063" s="15">
        <f t="shared" si="144"/>
        <v>26528.4</v>
      </c>
      <c r="H1063" s="15">
        <f t="shared" si="144"/>
        <v>26528.4</v>
      </c>
    </row>
    <row r="1064" spans="1:8" ht="33">
      <c r="A1064" s="39" t="str">
        <f ca="1">IF(ISERROR(MATCH(F1064,Код_КВР,0)),"",INDIRECT(ADDRESS(MATCH(F1064,Код_КВР,0)+1,2,,,"КВР")))</f>
        <v>Приобретение товаров, работ, услуг в пользу граждан в целях их социального обеспечения</v>
      </c>
      <c r="B1064" s="6">
        <v>810</v>
      </c>
      <c r="C1064" s="8" t="s">
        <v>527</v>
      </c>
      <c r="D1064" s="8" t="s">
        <v>527</v>
      </c>
      <c r="E1064" s="6" t="s">
        <v>73</v>
      </c>
      <c r="F1064" s="6">
        <v>323</v>
      </c>
      <c r="G1064" s="15">
        <v>26528.4</v>
      </c>
      <c r="H1064" s="15">
        <v>26528.4</v>
      </c>
    </row>
    <row r="1065" spans="1:8" ht="33">
      <c r="A1065" s="39" t="str">
        <f ca="1">IF(ISERROR(MATCH(E1065,Код_КЦСР,0)),"",INDIRECT(ADDRESS(MATCH(E1065,Код_КЦСР,0)+1,2,,,"КЦСР")))</f>
        <v>Мероприятия по проведению оздоровительной кампании детей за счет субвенций из федерального бюджета</v>
      </c>
      <c r="B1065" s="6">
        <v>810</v>
      </c>
      <c r="C1065" s="8" t="s">
        <v>527</v>
      </c>
      <c r="D1065" s="8" t="s">
        <v>527</v>
      </c>
      <c r="E1065" s="6" t="s">
        <v>133</v>
      </c>
      <c r="F1065" s="6"/>
      <c r="G1065" s="15">
        <f t="shared" si="144"/>
        <v>0</v>
      </c>
      <c r="H1065" s="15">
        <f t="shared" si="144"/>
        <v>0</v>
      </c>
    </row>
    <row r="1066" spans="1:8" ht="12.75">
      <c r="A1066" s="39" t="str">
        <f ca="1">IF(ISERROR(MATCH(F1066,Код_КВР,0)),"",INDIRECT(ADDRESS(MATCH(F1066,Код_КВР,0)+1,2,,,"КВР")))</f>
        <v>Социальное обеспечение и иные выплаты населению</v>
      </c>
      <c r="B1066" s="6">
        <v>810</v>
      </c>
      <c r="C1066" s="8" t="s">
        <v>527</v>
      </c>
      <c r="D1066" s="8" t="s">
        <v>527</v>
      </c>
      <c r="E1066" s="6" t="s">
        <v>133</v>
      </c>
      <c r="F1066" s="6">
        <v>300</v>
      </c>
      <c r="G1066" s="15">
        <f t="shared" si="144"/>
        <v>0</v>
      </c>
      <c r="H1066" s="15">
        <f t="shared" si="144"/>
        <v>0</v>
      </c>
    </row>
    <row r="1067" spans="1:8" ht="33">
      <c r="A1067" s="39" t="str">
        <f ca="1">IF(ISERROR(MATCH(F1067,Код_КВР,0)),"",INDIRECT(ADDRESS(MATCH(F1067,Код_КВР,0)+1,2,,,"КВР")))</f>
        <v>Социальные выплаты гражданам, кроме публичных нормативных социальных выплат</v>
      </c>
      <c r="B1067" s="6">
        <v>810</v>
      </c>
      <c r="C1067" s="8" t="s">
        <v>527</v>
      </c>
      <c r="D1067" s="8" t="s">
        <v>527</v>
      </c>
      <c r="E1067" s="6" t="s">
        <v>133</v>
      </c>
      <c r="F1067" s="6">
        <v>320</v>
      </c>
      <c r="G1067" s="15">
        <f t="shared" si="144"/>
        <v>0</v>
      </c>
      <c r="H1067" s="15">
        <f t="shared" si="144"/>
        <v>0</v>
      </c>
    </row>
    <row r="1068" spans="1:8" ht="33">
      <c r="A1068" s="39" t="str">
        <f ca="1">IF(ISERROR(MATCH(F1068,Код_КВР,0)),"",INDIRECT(ADDRESS(MATCH(F1068,Код_КВР,0)+1,2,,,"КВР")))</f>
        <v>Приобретение товаров, работ, услуг в пользу граждан в целях их социального обеспечения</v>
      </c>
      <c r="B1068" s="6">
        <v>810</v>
      </c>
      <c r="C1068" s="8" t="s">
        <v>527</v>
      </c>
      <c r="D1068" s="8" t="s">
        <v>527</v>
      </c>
      <c r="E1068" s="6" t="s">
        <v>133</v>
      </c>
      <c r="F1068" s="6">
        <v>323</v>
      </c>
      <c r="G1068" s="15"/>
      <c r="H1068" s="15"/>
    </row>
    <row r="1069" spans="1:8" ht="82.5">
      <c r="A1069" s="39" t="str">
        <f ca="1">IF(ISERROR(MATCH(E1069,Код_КЦСР,0)),"",INDIRECT(ADDRESS(MATCH(E1069,Код_КЦСР,0)+1,2,,,"КЦСР")))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69" s="6">
        <v>810</v>
      </c>
      <c r="C1069" s="8" t="s">
        <v>527</v>
      </c>
      <c r="D1069" s="8" t="s">
        <v>527</v>
      </c>
      <c r="E1069" s="6" t="s">
        <v>116</v>
      </c>
      <c r="F1069" s="6"/>
      <c r="G1069" s="15">
        <f aca="true" t="shared" si="145" ref="G1069:H1071">G1070</f>
        <v>27863.399999999998</v>
      </c>
      <c r="H1069" s="15">
        <f t="shared" si="145"/>
        <v>28952.2</v>
      </c>
    </row>
    <row r="1070" spans="1:8" ht="12.75">
      <c r="A1070" s="39" t="str">
        <f ca="1">IF(ISERROR(MATCH(F1070,Код_КВР,0)),"",INDIRECT(ADDRESS(MATCH(F1070,Код_КВР,0)+1,2,,,"КВР")))</f>
        <v>Социальное обеспечение и иные выплаты населению</v>
      </c>
      <c r="B1070" s="6">
        <v>810</v>
      </c>
      <c r="C1070" s="8" t="s">
        <v>527</v>
      </c>
      <c r="D1070" s="8" t="s">
        <v>527</v>
      </c>
      <c r="E1070" s="6" t="s">
        <v>116</v>
      </c>
      <c r="F1070" s="6">
        <v>300</v>
      </c>
      <c r="G1070" s="15">
        <f t="shared" si="145"/>
        <v>27863.399999999998</v>
      </c>
      <c r="H1070" s="15">
        <f t="shared" si="145"/>
        <v>28952.2</v>
      </c>
    </row>
    <row r="1071" spans="1:8" ht="33">
      <c r="A1071" s="39" t="str">
        <f ca="1">IF(ISERROR(MATCH(F1071,Код_КВР,0)),"",INDIRECT(ADDRESS(MATCH(F1071,Код_КВР,0)+1,2,,,"КВР")))</f>
        <v>Социальные выплаты гражданам, кроме публичных нормативных социальных выплат</v>
      </c>
      <c r="B1071" s="6">
        <v>810</v>
      </c>
      <c r="C1071" s="8" t="s">
        <v>527</v>
      </c>
      <c r="D1071" s="8" t="s">
        <v>527</v>
      </c>
      <c r="E1071" s="6" t="s">
        <v>116</v>
      </c>
      <c r="F1071" s="6">
        <v>320</v>
      </c>
      <c r="G1071" s="15">
        <f t="shared" si="145"/>
        <v>27863.399999999998</v>
      </c>
      <c r="H1071" s="15">
        <f t="shared" si="145"/>
        <v>28952.2</v>
      </c>
    </row>
    <row r="1072" spans="1:8" ht="33">
      <c r="A1072" s="39" t="str">
        <f ca="1">IF(ISERROR(MATCH(F1072,Код_КВР,0)),"",INDIRECT(ADDRESS(MATCH(F1072,Код_КВР,0)+1,2,,,"КВР")))</f>
        <v>Приобретение товаров, работ, услуг в пользу граждан в целях их социального обеспечения</v>
      </c>
      <c r="B1072" s="6">
        <v>810</v>
      </c>
      <c r="C1072" s="8" t="s">
        <v>527</v>
      </c>
      <c r="D1072" s="8" t="s">
        <v>527</v>
      </c>
      <c r="E1072" s="6" t="s">
        <v>116</v>
      </c>
      <c r="F1072" s="6">
        <v>323</v>
      </c>
      <c r="G1072" s="15">
        <f>27414.6+448.8</f>
        <v>27863.399999999998</v>
      </c>
      <c r="H1072" s="15">
        <f>28484.9+467.3</f>
        <v>28952.2</v>
      </c>
    </row>
    <row r="1073" spans="1:8" ht="12.75">
      <c r="A1073" s="39" t="str">
        <f ca="1">IF(ISERROR(MATCH(C1073,Код_Раздел,0)),"",INDIRECT(ADDRESS(MATCH(C1073,Код_Раздел,0)+1,2,,,"Раздел")))</f>
        <v>Социальная политика</v>
      </c>
      <c r="B1073" s="6">
        <v>810</v>
      </c>
      <c r="C1073" s="8" t="s">
        <v>520</v>
      </c>
      <c r="D1073" s="8"/>
      <c r="E1073" s="6"/>
      <c r="F1073" s="6"/>
      <c r="G1073" s="15">
        <f>G1074+G1081+G1123</f>
        <v>870390.5999999999</v>
      </c>
      <c r="H1073" s="15">
        <f>H1074+H1081+H1123</f>
        <v>866183.6000000001</v>
      </c>
    </row>
    <row r="1074" spans="1:8" ht="12.75">
      <c r="A1074" s="10" t="s">
        <v>588</v>
      </c>
      <c r="B1074" s="6">
        <v>810</v>
      </c>
      <c r="C1074" s="8" t="s">
        <v>520</v>
      </c>
      <c r="D1074" s="8" t="s">
        <v>545</v>
      </c>
      <c r="E1074" s="6"/>
      <c r="F1074" s="6"/>
      <c r="G1074" s="15">
        <f aca="true" t="shared" si="146" ref="G1074:H1077">G1075</f>
        <v>96177.2</v>
      </c>
      <c r="H1074" s="15">
        <f t="shared" si="146"/>
        <v>97020.5</v>
      </c>
    </row>
    <row r="1075" spans="1:8" ht="33">
      <c r="A1075" s="39" t="str">
        <f ca="1">IF(ISERROR(MATCH(E1075,Код_КЦСР,0)),"",INDIRECT(ADDRESS(MATCH(E1075,Код_КЦСР,0)+1,2,,,"КЦСР")))</f>
        <v>Муниципальная программа «Социальная поддержка граждан на 2014-2018 годы»</v>
      </c>
      <c r="B1075" s="6">
        <v>810</v>
      </c>
      <c r="C1075" s="8" t="s">
        <v>520</v>
      </c>
      <c r="D1075" s="8" t="s">
        <v>545</v>
      </c>
      <c r="E1075" s="6" t="s">
        <v>330</v>
      </c>
      <c r="F1075" s="6"/>
      <c r="G1075" s="15">
        <f t="shared" si="146"/>
        <v>96177.2</v>
      </c>
      <c r="H1075" s="15">
        <f t="shared" si="146"/>
        <v>97020.5</v>
      </c>
    </row>
    <row r="1076" spans="1:8" ht="82.5">
      <c r="A1076" s="39" t="str">
        <f ca="1">IF(ISERROR(MATCH(E1076,Код_КЦСР,0)),"",INDIRECT(ADDRESS(MATCH(E1076,Код_КЦСР,0)+1,2,,,"КЦСР")))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076" s="6">
        <v>810</v>
      </c>
      <c r="C1076" s="8" t="s">
        <v>520</v>
      </c>
      <c r="D1076" s="8" t="s">
        <v>545</v>
      </c>
      <c r="E1076" s="6" t="s">
        <v>116</v>
      </c>
      <c r="F1076" s="6"/>
      <c r="G1076" s="15">
        <f t="shared" si="146"/>
        <v>96177.2</v>
      </c>
      <c r="H1076" s="15">
        <f t="shared" si="146"/>
        <v>97020.5</v>
      </c>
    </row>
    <row r="1077" spans="1:8" ht="33">
      <c r="A1077" s="39" t="str">
        <f ca="1">IF(ISERROR(MATCH(F1077,Код_КВР,0)),"",INDIRECT(ADDRESS(MATCH(F1077,Код_КВР,0)+1,2,,,"КВР")))</f>
        <v>Предоставление субсидий бюджетным, автономным учреждениям и иным некоммерческим организациям</v>
      </c>
      <c r="B1077" s="6">
        <v>810</v>
      </c>
      <c r="C1077" s="8" t="s">
        <v>520</v>
      </c>
      <c r="D1077" s="8" t="s">
        <v>545</v>
      </c>
      <c r="E1077" s="6" t="s">
        <v>116</v>
      </c>
      <c r="F1077" s="6">
        <v>600</v>
      </c>
      <c r="G1077" s="15">
        <f t="shared" si="146"/>
        <v>96177.2</v>
      </c>
      <c r="H1077" s="15">
        <f t="shared" si="146"/>
        <v>97020.5</v>
      </c>
    </row>
    <row r="1078" spans="1:8" ht="12.75">
      <c r="A1078" s="39" t="str">
        <f ca="1">IF(ISERROR(MATCH(F1078,Код_КВР,0)),"",INDIRECT(ADDRESS(MATCH(F1078,Код_КВР,0)+1,2,,,"КВР")))</f>
        <v>Субсидии бюджетным учреждениям</v>
      </c>
      <c r="B1078" s="6">
        <v>810</v>
      </c>
      <c r="C1078" s="8" t="s">
        <v>520</v>
      </c>
      <c r="D1078" s="8" t="s">
        <v>545</v>
      </c>
      <c r="E1078" s="6" t="s">
        <v>116</v>
      </c>
      <c r="F1078" s="6">
        <v>610</v>
      </c>
      <c r="G1078" s="15">
        <f>G1079+G1080</f>
        <v>96177.2</v>
      </c>
      <c r="H1078" s="15">
        <f>H1079+H1080</f>
        <v>97020.5</v>
      </c>
    </row>
    <row r="1079" spans="1:8" ht="49.5">
      <c r="A1079" s="39" t="str">
        <f ca="1">IF(ISERROR(MATCH(F1079,Код_КВР,0)),"",INDIRECT(ADDRESS(MATCH(F1079,Код_КВР,0)+1,2,,,"КВР")))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79" s="6">
        <v>810</v>
      </c>
      <c r="C1079" s="8" t="s">
        <v>520</v>
      </c>
      <c r="D1079" s="8" t="s">
        <v>545</v>
      </c>
      <c r="E1079" s="6" t="s">
        <v>116</v>
      </c>
      <c r="F1079" s="6">
        <v>611</v>
      </c>
      <c r="G1079" s="15">
        <v>92395.8</v>
      </c>
      <c r="H1079" s="15">
        <v>93339.1</v>
      </c>
    </row>
    <row r="1080" spans="1:8" ht="12.75">
      <c r="A1080" s="39" t="str">
        <f ca="1">IF(ISERROR(MATCH(F1080,Код_КВР,0)),"",INDIRECT(ADDRESS(MATCH(F1080,Код_КВР,0)+1,2,,,"КВР")))</f>
        <v>Субсидии бюджетным учреждениям на иные цели</v>
      </c>
      <c r="B1080" s="6">
        <v>810</v>
      </c>
      <c r="C1080" s="8" t="s">
        <v>520</v>
      </c>
      <c r="D1080" s="8" t="s">
        <v>545</v>
      </c>
      <c r="E1080" s="6" t="s">
        <v>116</v>
      </c>
      <c r="F1080" s="6">
        <v>612</v>
      </c>
      <c r="G1080" s="15">
        <f>1491.7+900+1389.7</f>
        <v>3781.3999999999996</v>
      </c>
      <c r="H1080" s="15">
        <f>1491.7+700+100+1389.7</f>
        <v>3681.3999999999996</v>
      </c>
    </row>
    <row r="1081" spans="1:8" ht="12.75">
      <c r="A1081" s="10" t="s">
        <v>511</v>
      </c>
      <c r="B1081" s="6">
        <v>810</v>
      </c>
      <c r="C1081" s="8" t="s">
        <v>520</v>
      </c>
      <c r="D1081" s="8" t="s">
        <v>546</v>
      </c>
      <c r="E1081" s="6"/>
      <c r="F1081" s="6"/>
      <c r="G1081" s="15">
        <f>G1082+G1088</f>
        <v>718448.7</v>
      </c>
      <c r="H1081" s="15">
        <f>H1082+H1088</f>
        <v>713549.7000000001</v>
      </c>
    </row>
    <row r="1082" spans="1:8" ht="12.75">
      <c r="A1082" s="39" t="str">
        <f ca="1">IF(ISERROR(MATCH(E1082,Код_КЦСР,0)),"",INDIRECT(ADDRESS(MATCH(E1082,Код_КЦСР,0)+1,2,,,"КЦСР")))</f>
        <v>Муниципальная программа «Развитие образования» на 2013-2022 годы</v>
      </c>
      <c r="B1082" s="6">
        <v>810</v>
      </c>
      <c r="C1082" s="8" t="s">
        <v>520</v>
      </c>
      <c r="D1082" s="8" t="s">
        <v>546</v>
      </c>
      <c r="E1082" s="6" t="s">
        <v>602</v>
      </c>
      <c r="F1082" s="6"/>
      <c r="G1082" s="15">
        <f aca="true" t="shared" si="147" ref="G1082:H1086">G1083</f>
        <v>593.9</v>
      </c>
      <c r="H1082" s="15">
        <f t="shared" si="147"/>
        <v>593.9</v>
      </c>
    </row>
    <row r="1083" spans="1:8" ht="33">
      <c r="A1083" s="39" t="str">
        <f ca="1">IF(ISERROR(MATCH(E1083,Код_КЦСР,0)),"",INDIRECT(ADDRESS(MATCH(E1083,Код_КЦСР,0)+1,2,,,"КЦСР")))</f>
        <v>Социально-педагогическая поддержка детей-сирот и детей, оставшихся без попечения родителей</v>
      </c>
      <c r="B1083" s="6">
        <v>810</v>
      </c>
      <c r="C1083" s="8" t="s">
        <v>520</v>
      </c>
      <c r="D1083" s="8" t="s">
        <v>546</v>
      </c>
      <c r="E1083" s="6" t="s">
        <v>122</v>
      </c>
      <c r="F1083" s="6"/>
      <c r="G1083" s="15">
        <f t="shared" si="147"/>
        <v>593.9</v>
      </c>
      <c r="H1083" s="15">
        <f t="shared" si="147"/>
        <v>593.9</v>
      </c>
    </row>
    <row r="1084" spans="1:8" ht="66">
      <c r="A1084" s="39" t="str">
        <f ca="1">IF(ISERROR(MATCH(E1084,Код_КЦСР,0)),"",INDIRECT(ADDRESS(MATCH(E1084,Код_КЦСР,0)+1,2,,,"КЦСР")))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084" s="6">
        <v>810</v>
      </c>
      <c r="C1084" s="8" t="s">
        <v>520</v>
      </c>
      <c r="D1084" s="8" t="s">
        <v>546</v>
      </c>
      <c r="E1084" s="6" t="s">
        <v>124</v>
      </c>
      <c r="F1084" s="6"/>
      <c r="G1084" s="15">
        <f t="shared" si="147"/>
        <v>593.9</v>
      </c>
      <c r="H1084" s="15">
        <f t="shared" si="147"/>
        <v>593.9</v>
      </c>
    </row>
    <row r="1085" spans="1:8" ht="12.75">
      <c r="A1085" s="39" t="str">
        <f ca="1">IF(ISERROR(MATCH(F1085,Код_КВР,0)),"",INDIRECT(ADDRESS(MATCH(F1085,Код_КВР,0)+1,2,,,"КВР")))</f>
        <v>Социальное обеспечение и иные выплаты населению</v>
      </c>
      <c r="B1085" s="6">
        <v>810</v>
      </c>
      <c r="C1085" s="8" t="s">
        <v>520</v>
      </c>
      <c r="D1085" s="8" t="s">
        <v>546</v>
      </c>
      <c r="E1085" s="6" t="s">
        <v>124</v>
      </c>
      <c r="F1085" s="6">
        <v>300</v>
      </c>
      <c r="G1085" s="15">
        <f t="shared" si="147"/>
        <v>593.9</v>
      </c>
      <c r="H1085" s="15">
        <f t="shared" si="147"/>
        <v>593.9</v>
      </c>
    </row>
    <row r="1086" spans="1:8" ht="33">
      <c r="A1086" s="39" t="str">
        <f ca="1">IF(ISERROR(MATCH(F1086,Код_КВР,0)),"",INDIRECT(ADDRESS(MATCH(F1086,Код_КВР,0)+1,2,,,"КВР")))</f>
        <v>Социальные выплаты гражданам, кроме публичных нормативных социальных выплат</v>
      </c>
      <c r="B1086" s="6">
        <v>810</v>
      </c>
      <c r="C1086" s="8" t="s">
        <v>520</v>
      </c>
      <c r="D1086" s="8" t="s">
        <v>546</v>
      </c>
      <c r="E1086" s="6" t="s">
        <v>124</v>
      </c>
      <c r="F1086" s="6">
        <v>320</v>
      </c>
      <c r="G1086" s="15">
        <f t="shared" si="147"/>
        <v>593.9</v>
      </c>
      <c r="H1086" s="15">
        <f t="shared" si="147"/>
        <v>593.9</v>
      </c>
    </row>
    <row r="1087" spans="1:8" ht="33">
      <c r="A1087" s="39" t="str">
        <f ca="1">IF(ISERROR(MATCH(F1087,Код_КВР,0)),"",INDIRECT(ADDRESS(MATCH(F1087,Код_КВР,0)+1,2,,,"КВР")))</f>
        <v>Пособия, компенсации и иные социальные выплаты гражданам, кроме публичных нормативных обязательств</v>
      </c>
      <c r="B1087" s="6">
        <v>810</v>
      </c>
      <c r="C1087" s="8" t="s">
        <v>520</v>
      </c>
      <c r="D1087" s="8" t="s">
        <v>546</v>
      </c>
      <c r="E1087" s="6" t="s">
        <v>124</v>
      </c>
      <c r="F1087" s="6">
        <v>321</v>
      </c>
      <c r="G1087" s="15">
        <v>593.9</v>
      </c>
      <c r="H1087" s="15">
        <v>593.9</v>
      </c>
    </row>
    <row r="1088" spans="1:8" ht="33">
      <c r="A1088" s="39" t="str">
        <f ca="1">IF(ISERROR(MATCH(E1088,Код_КЦСР,0)),"",INDIRECT(ADDRESS(MATCH(E1088,Код_КЦСР,0)+1,2,,,"КЦСР")))</f>
        <v>Муниципальная программа «Социальная поддержка граждан на 2014-2018 годы»</v>
      </c>
      <c r="B1088" s="6">
        <v>810</v>
      </c>
      <c r="C1088" s="8" t="s">
        <v>520</v>
      </c>
      <c r="D1088" s="8" t="s">
        <v>546</v>
      </c>
      <c r="E1088" s="6" t="s">
        <v>330</v>
      </c>
      <c r="F1088" s="6"/>
      <c r="G1088" s="15">
        <f>G1089+G1094+G1099+G1104+G1109+G1114+G1118</f>
        <v>717854.7999999999</v>
      </c>
      <c r="H1088" s="15">
        <f>H1089+H1094+H1099+H1104+H1109+H1114+H1118</f>
        <v>712955.8</v>
      </c>
    </row>
    <row r="1089" spans="1:8" ht="33">
      <c r="A1089" s="39" t="str">
        <f ca="1">IF(ISERROR(MATCH(E1089,Код_КЦСР,0)),"",INDIRECT(ADDRESS(MATCH(E1089,Код_КЦСР,0)+1,2,,,"КЦСР")))</f>
        <v>Выплата ежемесячного социального пособия на оздоровление работникам учреждений здравоохранения</v>
      </c>
      <c r="B1089" s="6">
        <v>810</v>
      </c>
      <c r="C1089" s="8" t="s">
        <v>520</v>
      </c>
      <c r="D1089" s="8" t="s">
        <v>546</v>
      </c>
      <c r="E1089" s="6" t="s">
        <v>335</v>
      </c>
      <c r="F1089" s="6"/>
      <c r="G1089" s="15">
        <f aca="true" t="shared" si="148" ref="G1089:H1091">G1090</f>
        <v>27293</v>
      </c>
      <c r="H1089" s="15">
        <f t="shared" si="148"/>
        <v>27293</v>
      </c>
    </row>
    <row r="1090" spans="1:8" ht="49.5">
      <c r="A1090" s="39" t="str">
        <f ca="1">IF(ISERROR(MATCH(E1090,Код_КЦСР,0)),"",INDIRECT(ADDRESS(MATCH(E1090,Код_КЦСР,0)+1,2,,,"КЦСР")))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ЧГД от 29.05.2012 № 93</v>
      </c>
      <c r="B1090" s="6">
        <v>810</v>
      </c>
      <c r="C1090" s="8" t="s">
        <v>520</v>
      </c>
      <c r="D1090" s="8" t="s">
        <v>546</v>
      </c>
      <c r="E1090" s="6" t="s">
        <v>337</v>
      </c>
      <c r="F1090" s="6"/>
      <c r="G1090" s="15">
        <f t="shared" si="148"/>
        <v>27293</v>
      </c>
      <c r="H1090" s="15">
        <f t="shared" si="148"/>
        <v>27293</v>
      </c>
    </row>
    <row r="1091" spans="1:8" ht="12.75">
      <c r="A1091" s="39" t="str">
        <f ca="1">IF(ISERROR(MATCH(F1091,Код_КВР,0)),"",INDIRECT(ADDRESS(MATCH(F1091,Код_КВР,0)+1,2,,,"КВР")))</f>
        <v>Социальное обеспечение и иные выплаты населению</v>
      </c>
      <c r="B1091" s="6">
        <v>810</v>
      </c>
      <c r="C1091" s="8" t="s">
        <v>520</v>
      </c>
      <c r="D1091" s="8" t="s">
        <v>546</v>
      </c>
      <c r="E1091" s="6" t="s">
        <v>337</v>
      </c>
      <c r="F1091" s="6">
        <v>300</v>
      </c>
      <c r="G1091" s="15">
        <f t="shared" si="148"/>
        <v>27293</v>
      </c>
      <c r="H1091" s="15">
        <f t="shared" si="148"/>
        <v>27293</v>
      </c>
    </row>
    <row r="1092" spans="1:8" ht="12.75">
      <c r="A1092" s="39" t="str">
        <f ca="1">IF(ISERROR(MATCH(F1092,Код_КВР,0)),"",INDIRECT(ADDRESS(MATCH(F1092,Код_КВР,0)+1,2,,,"КВР")))</f>
        <v>Публичные нормативные социальные выплаты гражданам</v>
      </c>
      <c r="B1092" s="6">
        <v>810</v>
      </c>
      <c r="C1092" s="8" t="s">
        <v>520</v>
      </c>
      <c r="D1092" s="8" t="s">
        <v>546</v>
      </c>
      <c r="E1092" s="6" t="s">
        <v>337</v>
      </c>
      <c r="F1092" s="6">
        <v>310</v>
      </c>
      <c r="G1092" s="15">
        <f>G1093</f>
        <v>27293</v>
      </c>
      <c r="H1092" s="15">
        <f>H1093</f>
        <v>27293</v>
      </c>
    </row>
    <row r="1093" spans="1:8" ht="33">
      <c r="A1093" s="39" t="str">
        <f ca="1">IF(ISERROR(MATCH(F1093,Код_КВР,0)),"",INDIRECT(ADDRESS(MATCH(F1093,Код_КВР,0)+1,2,,,"КВР")))</f>
        <v>Пособия, компенсации, меры социальной поддержки по публичным нормативным обязательствам</v>
      </c>
      <c r="B1093" s="6">
        <v>810</v>
      </c>
      <c r="C1093" s="8" t="s">
        <v>520</v>
      </c>
      <c r="D1093" s="8" t="s">
        <v>546</v>
      </c>
      <c r="E1093" s="6" t="s">
        <v>337</v>
      </c>
      <c r="F1093" s="6">
        <v>313</v>
      </c>
      <c r="G1093" s="15">
        <v>27293</v>
      </c>
      <c r="H1093" s="15">
        <v>27293</v>
      </c>
    </row>
    <row r="1094" spans="1:8" ht="33">
      <c r="A1094" s="39" t="str">
        <f ca="1">IF(ISERROR(MATCH(E1094,Код_КЦСР,0)),"",INDIRECT(ADDRESS(MATCH(E1094,Код_КЦСР,0)+1,2,,,"КЦСР")))</f>
        <v>Выплата ежемесячного социального пособия за найм жилых помещений специалистам учреждений здравоохранения</v>
      </c>
      <c r="B1094" s="6">
        <v>810</v>
      </c>
      <c r="C1094" s="8" t="s">
        <v>520</v>
      </c>
      <c r="D1094" s="8" t="s">
        <v>546</v>
      </c>
      <c r="E1094" s="6" t="s">
        <v>339</v>
      </c>
      <c r="F1094" s="6"/>
      <c r="G1094" s="15">
        <f aca="true" t="shared" si="149" ref="G1094:H1097">G1095</f>
        <v>3888</v>
      </c>
      <c r="H1094" s="15">
        <f t="shared" si="149"/>
        <v>3888</v>
      </c>
    </row>
    <row r="1095" spans="1:8" ht="49.5">
      <c r="A1095" s="39" t="str">
        <f ca="1">IF(ISERROR(MATCH(E1095,Код_КЦСР,0)),"",INDIRECT(ADDRESS(MATCH(E1095,Код_КЦСР,0)+1,2,,,"КЦСР")))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ЧГД от 29.05.2012 № 98</v>
      </c>
      <c r="B1095" s="6">
        <v>810</v>
      </c>
      <c r="C1095" s="8" t="s">
        <v>520</v>
      </c>
      <c r="D1095" s="8" t="s">
        <v>546</v>
      </c>
      <c r="E1095" s="6" t="s">
        <v>341</v>
      </c>
      <c r="F1095" s="6"/>
      <c r="G1095" s="15">
        <f t="shared" si="149"/>
        <v>3888</v>
      </c>
      <c r="H1095" s="15">
        <f t="shared" si="149"/>
        <v>3888</v>
      </c>
    </row>
    <row r="1096" spans="1:8" ht="12.75">
      <c r="A1096" s="39" t="str">
        <f ca="1">IF(ISERROR(MATCH(F1096,Код_КВР,0)),"",INDIRECT(ADDRESS(MATCH(F1096,Код_КВР,0)+1,2,,,"КВР")))</f>
        <v>Социальное обеспечение и иные выплаты населению</v>
      </c>
      <c r="B1096" s="6">
        <v>810</v>
      </c>
      <c r="C1096" s="8" t="s">
        <v>520</v>
      </c>
      <c r="D1096" s="8" t="s">
        <v>546</v>
      </c>
      <c r="E1096" s="6" t="s">
        <v>341</v>
      </c>
      <c r="F1096" s="6">
        <v>300</v>
      </c>
      <c r="G1096" s="15">
        <f t="shared" si="149"/>
        <v>3888</v>
      </c>
      <c r="H1096" s="15">
        <f t="shared" si="149"/>
        <v>3888</v>
      </c>
    </row>
    <row r="1097" spans="1:8" ht="12.75">
      <c r="A1097" s="39" t="str">
        <f ca="1">IF(ISERROR(MATCH(F1097,Код_КВР,0)),"",INDIRECT(ADDRESS(MATCH(F1097,Код_КВР,0)+1,2,,,"КВР")))</f>
        <v>Публичные нормативные социальные выплаты гражданам</v>
      </c>
      <c r="B1097" s="6">
        <v>810</v>
      </c>
      <c r="C1097" s="8" t="s">
        <v>520</v>
      </c>
      <c r="D1097" s="8" t="s">
        <v>546</v>
      </c>
      <c r="E1097" s="6" t="s">
        <v>341</v>
      </c>
      <c r="F1097" s="6">
        <v>310</v>
      </c>
      <c r="G1097" s="15">
        <f t="shared" si="149"/>
        <v>3888</v>
      </c>
      <c r="H1097" s="15">
        <f t="shared" si="149"/>
        <v>3888</v>
      </c>
    </row>
    <row r="1098" spans="1:8" ht="33">
      <c r="A1098" s="39" t="str">
        <f ca="1">IF(ISERROR(MATCH(F1098,Код_КВР,0)),"",INDIRECT(ADDRESS(MATCH(F1098,Код_КВР,0)+1,2,,,"КВР")))</f>
        <v>Пособия, компенсации, меры социальной поддержки по публичным нормативным обязательствам</v>
      </c>
      <c r="B1098" s="6">
        <v>810</v>
      </c>
      <c r="C1098" s="8" t="s">
        <v>520</v>
      </c>
      <c r="D1098" s="8" t="s">
        <v>546</v>
      </c>
      <c r="E1098" s="6" t="s">
        <v>341</v>
      </c>
      <c r="F1098" s="6">
        <v>313</v>
      </c>
      <c r="G1098" s="15">
        <v>3888</v>
      </c>
      <c r="H1098" s="15">
        <v>3888</v>
      </c>
    </row>
    <row r="1099" spans="1:8" ht="33">
      <c r="A1099" s="39" t="str">
        <f ca="1">IF(ISERROR(MATCH(E1099,Код_КЦСР,0)),"",INDIRECT(ADDRESS(MATCH(E1099,Код_КЦСР,0)+1,2,,,"КЦСР")))</f>
        <v>Выплата вознаграждений лицам, имеющим знак «За особые заслуги перед городом Череповцом»</v>
      </c>
      <c r="B1099" s="6">
        <v>810</v>
      </c>
      <c r="C1099" s="8" t="s">
        <v>520</v>
      </c>
      <c r="D1099" s="8" t="s">
        <v>546</v>
      </c>
      <c r="E1099" s="6" t="s">
        <v>343</v>
      </c>
      <c r="F1099" s="6"/>
      <c r="G1099" s="15">
        <f aca="true" t="shared" si="150" ref="G1099:H1102">G1100</f>
        <v>439.4</v>
      </c>
      <c r="H1099" s="15">
        <f t="shared" si="150"/>
        <v>457.5</v>
      </c>
    </row>
    <row r="1100" spans="1:8" ht="49.5">
      <c r="A1100" s="39" t="str">
        <f ca="1">IF(ISERROR(MATCH(E1100,Код_КЦСР,0)),"",INDIRECT(ADDRESS(MATCH(E1100,Код_КЦСР,0)+1,2,,,"КЦСР")))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ЧГД от 27.09.2005 № 88</v>
      </c>
      <c r="B1100" s="6">
        <v>810</v>
      </c>
      <c r="C1100" s="8" t="s">
        <v>520</v>
      </c>
      <c r="D1100" s="8" t="s">
        <v>546</v>
      </c>
      <c r="E1100" s="6" t="s">
        <v>345</v>
      </c>
      <c r="F1100" s="6"/>
      <c r="G1100" s="15">
        <f t="shared" si="150"/>
        <v>439.4</v>
      </c>
      <c r="H1100" s="15">
        <f t="shared" si="150"/>
        <v>457.5</v>
      </c>
    </row>
    <row r="1101" spans="1:8" ht="12.75">
      <c r="A1101" s="39" t="str">
        <f ca="1">IF(ISERROR(MATCH(F1101,Код_КВР,0)),"",INDIRECT(ADDRESS(MATCH(F1101,Код_КВР,0)+1,2,,,"КВР")))</f>
        <v>Социальное обеспечение и иные выплаты населению</v>
      </c>
      <c r="B1101" s="6">
        <v>810</v>
      </c>
      <c r="C1101" s="8" t="s">
        <v>520</v>
      </c>
      <c r="D1101" s="8" t="s">
        <v>546</v>
      </c>
      <c r="E1101" s="6" t="s">
        <v>345</v>
      </c>
      <c r="F1101" s="6">
        <v>300</v>
      </c>
      <c r="G1101" s="15">
        <f t="shared" si="150"/>
        <v>439.4</v>
      </c>
      <c r="H1101" s="15">
        <f t="shared" si="150"/>
        <v>457.5</v>
      </c>
    </row>
    <row r="1102" spans="1:8" ht="12.75">
      <c r="A1102" s="39" t="str">
        <f ca="1">IF(ISERROR(MATCH(F1102,Код_КВР,0)),"",INDIRECT(ADDRESS(MATCH(F1102,Код_КВР,0)+1,2,,,"КВР")))</f>
        <v>Публичные нормативные социальные выплаты гражданам</v>
      </c>
      <c r="B1102" s="6">
        <v>810</v>
      </c>
      <c r="C1102" s="8" t="s">
        <v>520</v>
      </c>
      <c r="D1102" s="8" t="s">
        <v>546</v>
      </c>
      <c r="E1102" s="6" t="s">
        <v>345</v>
      </c>
      <c r="F1102" s="6">
        <v>310</v>
      </c>
      <c r="G1102" s="15">
        <f t="shared" si="150"/>
        <v>439.4</v>
      </c>
      <c r="H1102" s="15">
        <f t="shared" si="150"/>
        <v>457.5</v>
      </c>
    </row>
    <row r="1103" spans="1:8" ht="33">
      <c r="A1103" s="39" t="str">
        <f ca="1">IF(ISERROR(MATCH(F1103,Код_КВР,0)),"",INDIRECT(ADDRESS(MATCH(F1103,Код_КВР,0)+1,2,,,"КВР")))</f>
        <v>Пособия, компенсации, меры социальной поддержки по публичным нормативным обязательствам</v>
      </c>
      <c r="B1103" s="6">
        <v>810</v>
      </c>
      <c r="C1103" s="8" t="s">
        <v>520</v>
      </c>
      <c r="D1103" s="8" t="s">
        <v>546</v>
      </c>
      <c r="E1103" s="6" t="s">
        <v>345</v>
      </c>
      <c r="F1103" s="6">
        <v>313</v>
      </c>
      <c r="G1103" s="15">
        <v>439.4</v>
      </c>
      <c r="H1103" s="15">
        <v>457.5</v>
      </c>
    </row>
    <row r="1104" spans="1:8" ht="33">
      <c r="A1104" s="39" t="str">
        <f ca="1">IF(ISERROR(MATCH(E1104,Код_КЦСР,0)),"",INDIRECT(ADDRESS(MATCH(E1104,Код_КЦСР,0)+1,2,,,"КЦСР")))</f>
        <v>Выплата вознаграждений лицам, имеющим звание «Почетный гражданин города Череповца</v>
      </c>
      <c r="B1104" s="6">
        <v>810</v>
      </c>
      <c r="C1104" s="8" t="s">
        <v>520</v>
      </c>
      <c r="D1104" s="8" t="s">
        <v>546</v>
      </c>
      <c r="E1104" s="6" t="s">
        <v>347</v>
      </c>
      <c r="F1104" s="6"/>
      <c r="G1104" s="15">
        <f aca="true" t="shared" si="151" ref="G1104:H1107">G1105</f>
        <v>478.7</v>
      </c>
      <c r="H1104" s="15">
        <f t="shared" si="151"/>
        <v>503</v>
      </c>
    </row>
    <row r="1105" spans="1:8" ht="49.5">
      <c r="A1105" s="39" t="str">
        <f ca="1">IF(ISERROR(MATCH(E1105,Код_КЦСР,0)),"",INDIRECT(ADDRESS(MATCH(E1105,Код_КЦСР,0)+1,2,,,"КЦСР")))</f>
        <v>Выплата вознаграждений лицам, имеющим звание «Почетный гражданин города Череповца» в соответствии с постановлением ЧГД от 27.09.2005 № 87</v>
      </c>
      <c r="B1105" s="6">
        <v>810</v>
      </c>
      <c r="C1105" s="8" t="s">
        <v>520</v>
      </c>
      <c r="D1105" s="8" t="s">
        <v>546</v>
      </c>
      <c r="E1105" s="6" t="s">
        <v>349</v>
      </c>
      <c r="F1105" s="6"/>
      <c r="G1105" s="15">
        <f t="shared" si="151"/>
        <v>478.7</v>
      </c>
      <c r="H1105" s="15">
        <f t="shared" si="151"/>
        <v>503</v>
      </c>
    </row>
    <row r="1106" spans="1:8" ht="12.75">
      <c r="A1106" s="39" t="str">
        <f ca="1">IF(ISERROR(MATCH(F1106,Код_КВР,0)),"",INDIRECT(ADDRESS(MATCH(F1106,Код_КВР,0)+1,2,,,"КВР")))</f>
        <v>Социальное обеспечение и иные выплаты населению</v>
      </c>
      <c r="B1106" s="6">
        <v>810</v>
      </c>
      <c r="C1106" s="8" t="s">
        <v>520</v>
      </c>
      <c r="D1106" s="8" t="s">
        <v>546</v>
      </c>
      <c r="E1106" s="6" t="s">
        <v>349</v>
      </c>
      <c r="F1106" s="6">
        <v>300</v>
      </c>
      <c r="G1106" s="15">
        <f t="shared" si="151"/>
        <v>478.7</v>
      </c>
      <c r="H1106" s="15">
        <f t="shared" si="151"/>
        <v>503</v>
      </c>
    </row>
    <row r="1107" spans="1:8" ht="12.75">
      <c r="A1107" s="39" t="str">
        <f ca="1">IF(ISERROR(MATCH(F1107,Код_КВР,0)),"",INDIRECT(ADDRESS(MATCH(F1107,Код_КВР,0)+1,2,,,"КВР")))</f>
        <v>Публичные нормативные социальные выплаты гражданам</v>
      </c>
      <c r="B1107" s="6">
        <v>810</v>
      </c>
      <c r="C1107" s="8" t="s">
        <v>520</v>
      </c>
      <c r="D1107" s="8" t="s">
        <v>546</v>
      </c>
      <c r="E1107" s="6" t="s">
        <v>349</v>
      </c>
      <c r="F1107" s="6">
        <v>310</v>
      </c>
      <c r="G1107" s="15">
        <f t="shared" si="151"/>
        <v>478.7</v>
      </c>
      <c r="H1107" s="15">
        <f t="shared" si="151"/>
        <v>503</v>
      </c>
    </row>
    <row r="1108" spans="1:8" ht="33">
      <c r="A1108" s="39" t="str">
        <f ca="1">IF(ISERROR(MATCH(F1108,Код_КВР,0)),"",INDIRECT(ADDRESS(MATCH(F1108,Код_КВР,0)+1,2,,,"КВР")))</f>
        <v>Пособия, компенсации, меры социальной поддержки по публичным нормативным обязательствам</v>
      </c>
      <c r="B1108" s="6">
        <v>810</v>
      </c>
      <c r="C1108" s="8" t="s">
        <v>520</v>
      </c>
      <c r="D1108" s="8" t="s">
        <v>546</v>
      </c>
      <c r="E1108" s="6" t="s">
        <v>349</v>
      </c>
      <c r="F1108" s="6">
        <v>313</v>
      </c>
      <c r="G1108" s="15">
        <v>478.7</v>
      </c>
      <c r="H1108" s="15">
        <v>503</v>
      </c>
    </row>
    <row r="1109" spans="1:8" ht="33">
      <c r="A1109" s="39" t="str">
        <f ca="1">IF(ISERROR(MATCH(E1109,Код_КЦСР,0)),"",INDIRECT(ADDRESS(MATCH(E1109,Код_КЦСР,0)+1,2,,,"КЦСР")))</f>
        <v>Социальная поддержка пенсионеров на условиях договора пожизненного содержания с иждивением</v>
      </c>
      <c r="B1109" s="6">
        <v>810</v>
      </c>
      <c r="C1109" s="8" t="s">
        <v>520</v>
      </c>
      <c r="D1109" s="8" t="s">
        <v>546</v>
      </c>
      <c r="E1109" s="6" t="s">
        <v>351</v>
      </c>
      <c r="F1109" s="6"/>
      <c r="G1109" s="15">
        <f aca="true" t="shared" si="152" ref="G1109:H1119">G1110</f>
        <v>15038</v>
      </c>
      <c r="H1109" s="15">
        <f t="shared" si="152"/>
        <v>15155.3</v>
      </c>
    </row>
    <row r="1110" spans="1:8" ht="12.75">
      <c r="A1110" s="39" t="str">
        <f ca="1">IF(ISERROR(MATCH(F1110,Код_КВР,0)),"",INDIRECT(ADDRESS(MATCH(F1110,Код_КВР,0)+1,2,,,"КВР")))</f>
        <v>Социальное обеспечение и иные выплаты населению</v>
      </c>
      <c r="B1110" s="6">
        <v>810</v>
      </c>
      <c r="C1110" s="8" t="s">
        <v>520</v>
      </c>
      <c r="D1110" s="8" t="s">
        <v>546</v>
      </c>
      <c r="E1110" s="6" t="s">
        <v>351</v>
      </c>
      <c r="F1110" s="6">
        <v>300</v>
      </c>
      <c r="G1110" s="15">
        <f t="shared" si="152"/>
        <v>15038</v>
      </c>
      <c r="H1110" s="15">
        <f t="shared" si="152"/>
        <v>15155.3</v>
      </c>
    </row>
    <row r="1111" spans="1:8" ht="33">
      <c r="A1111" s="39" t="str">
        <f ca="1">IF(ISERROR(MATCH(F1111,Код_КВР,0)),"",INDIRECT(ADDRESS(MATCH(F1111,Код_КВР,0)+1,2,,,"КВР")))</f>
        <v>Социальные выплаты гражданам, кроме публичных нормативных социальных выплат</v>
      </c>
      <c r="B1111" s="6">
        <v>810</v>
      </c>
      <c r="C1111" s="8" t="s">
        <v>520</v>
      </c>
      <c r="D1111" s="8" t="s">
        <v>546</v>
      </c>
      <c r="E1111" s="6" t="s">
        <v>351</v>
      </c>
      <c r="F1111" s="6">
        <v>320</v>
      </c>
      <c r="G1111" s="15">
        <f>SUM(G1112:G1113)</f>
        <v>15038</v>
      </c>
      <c r="H1111" s="15">
        <f>SUM(H1112:H1113)</f>
        <v>15155.3</v>
      </c>
    </row>
    <row r="1112" spans="1:8" ht="33">
      <c r="A1112" s="39" t="str">
        <f ca="1">IF(ISERROR(MATCH(F1112,Код_КВР,0)),"",INDIRECT(ADDRESS(MATCH(F1112,Код_КВР,0)+1,2,,,"КВР")))</f>
        <v>Пособия, компенсации и иные социальные выплаты гражданам, кроме публичных нормативных обязательств</v>
      </c>
      <c r="B1112" s="6">
        <v>810</v>
      </c>
      <c r="C1112" s="8" t="s">
        <v>520</v>
      </c>
      <c r="D1112" s="8" t="s">
        <v>546</v>
      </c>
      <c r="E1112" s="6" t="s">
        <v>351</v>
      </c>
      <c r="F1112" s="6">
        <v>321</v>
      </c>
      <c r="G1112" s="15">
        <v>12936.8</v>
      </c>
      <c r="H1112" s="15">
        <v>12936.8</v>
      </c>
    </row>
    <row r="1113" spans="1:8" ht="33">
      <c r="A1113" s="39" t="str">
        <f ca="1">IF(ISERROR(MATCH(F1113,Код_КВР,0)),"",INDIRECT(ADDRESS(MATCH(F1113,Код_КВР,0)+1,2,,,"КВР")))</f>
        <v>Приобретение товаров, работ, услуг в пользу граждан в целях их социального обеспечения</v>
      </c>
      <c r="B1113" s="6">
        <v>810</v>
      </c>
      <c r="C1113" s="8" t="s">
        <v>520</v>
      </c>
      <c r="D1113" s="8" t="s">
        <v>546</v>
      </c>
      <c r="E1113" s="6" t="s">
        <v>351</v>
      </c>
      <c r="F1113" s="6">
        <v>323</v>
      </c>
      <c r="G1113" s="15">
        <v>2101.2</v>
      </c>
      <c r="H1113" s="15">
        <v>2218.5</v>
      </c>
    </row>
    <row r="1114" spans="1:8" ht="33">
      <c r="A1114" s="39" t="str">
        <f ca="1">IF(ISERROR(MATCH(E1114,Код_КЦСР,0)),"",INDIRECT(ADDRESS(MATCH(E1114,Код_КЦСР,0)+1,2,,,"КЦСР")))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14" s="6">
        <v>810</v>
      </c>
      <c r="C1114" s="8" t="s">
        <v>520</v>
      </c>
      <c r="D1114" s="8" t="s">
        <v>546</v>
      </c>
      <c r="E1114" s="6" t="s">
        <v>121</v>
      </c>
      <c r="F1114" s="6"/>
      <c r="G1114" s="15">
        <f t="shared" si="152"/>
        <v>292794.1</v>
      </c>
      <c r="H1114" s="15">
        <f t="shared" si="152"/>
        <v>295473.5</v>
      </c>
    </row>
    <row r="1115" spans="1:8" ht="12.75">
      <c r="A1115" s="39" t="str">
        <f ca="1">IF(ISERROR(MATCH(F1115,Код_КВР,0)),"",INDIRECT(ADDRESS(MATCH(F1115,Код_КВР,0)+1,2,,,"КВР")))</f>
        <v>Социальное обеспечение и иные выплаты населению</v>
      </c>
      <c r="B1115" s="6">
        <v>810</v>
      </c>
      <c r="C1115" s="8" t="s">
        <v>520</v>
      </c>
      <c r="D1115" s="8" t="s">
        <v>546</v>
      </c>
      <c r="E1115" s="6" t="s">
        <v>121</v>
      </c>
      <c r="F1115" s="6">
        <v>300</v>
      </c>
      <c r="G1115" s="15">
        <f t="shared" si="152"/>
        <v>292794.1</v>
      </c>
      <c r="H1115" s="15">
        <f t="shared" si="152"/>
        <v>295473.5</v>
      </c>
    </row>
    <row r="1116" spans="1:8" ht="33">
      <c r="A1116" s="39" t="str">
        <f ca="1">IF(ISERROR(MATCH(F1116,Код_КВР,0)),"",INDIRECT(ADDRESS(MATCH(F1116,Код_КВР,0)+1,2,,,"КВР")))</f>
        <v>Социальные выплаты гражданам, кроме публичных нормативных социальных выплат</v>
      </c>
      <c r="B1116" s="6">
        <v>810</v>
      </c>
      <c r="C1116" s="8" t="s">
        <v>520</v>
      </c>
      <c r="D1116" s="8" t="s">
        <v>546</v>
      </c>
      <c r="E1116" s="6" t="s">
        <v>121</v>
      </c>
      <c r="F1116" s="6">
        <v>320</v>
      </c>
      <c r="G1116" s="15">
        <f t="shared" si="152"/>
        <v>292794.1</v>
      </c>
      <c r="H1116" s="15">
        <f t="shared" si="152"/>
        <v>295473.5</v>
      </c>
    </row>
    <row r="1117" spans="1:8" ht="33">
      <c r="A1117" s="39" t="str">
        <f ca="1">IF(ISERROR(MATCH(F1117,Код_КВР,0)),"",INDIRECT(ADDRESS(MATCH(F1117,Код_КВР,0)+1,2,,,"КВР")))</f>
        <v>Пособия, компенсации и иные социальные выплаты гражданам, кроме публичных нормативных обязательств</v>
      </c>
      <c r="B1117" s="6">
        <v>810</v>
      </c>
      <c r="C1117" s="8" t="s">
        <v>520</v>
      </c>
      <c r="D1117" s="8" t="s">
        <v>546</v>
      </c>
      <c r="E1117" s="6" t="s">
        <v>121</v>
      </c>
      <c r="F1117" s="6">
        <v>321</v>
      </c>
      <c r="G1117" s="15">
        <v>292794.1</v>
      </c>
      <c r="H1117" s="15">
        <v>295473.5</v>
      </c>
    </row>
    <row r="1118" spans="1:8" ht="82.5">
      <c r="A1118" s="39" t="str">
        <f ca="1">IF(ISERROR(MATCH(E1118,Код_КЦСР,0)),"",INDIRECT(ADDRESS(MATCH(E1118,Код_КЦСР,0)+1,2,,,"КЦСР")))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18" s="6">
        <v>810</v>
      </c>
      <c r="C1118" s="8" t="s">
        <v>520</v>
      </c>
      <c r="D1118" s="8" t="s">
        <v>546</v>
      </c>
      <c r="E1118" s="6" t="s">
        <v>116</v>
      </c>
      <c r="F1118" s="6"/>
      <c r="G1118" s="15">
        <f t="shared" si="152"/>
        <v>377923.6</v>
      </c>
      <c r="H1118" s="15">
        <f t="shared" si="152"/>
        <v>370185.5</v>
      </c>
    </row>
    <row r="1119" spans="1:8" ht="12.75">
      <c r="A1119" s="39" t="str">
        <f ca="1">IF(ISERROR(MATCH(F1119,Код_КВР,0)),"",INDIRECT(ADDRESS(MATCH(F1119,Код_КВР,0)+1,2,,,"КВР")))</f>
        <v>Социальное обеспечение и иные выплаты населению</v>
      </c>
      <c r="B1119" s="6">
        <v>810</v>
      </c>
      <c r="C1119" s="8" t="s">
        <v>520</v>
      </c>
      <c r="D1119" s="8" t="s">
        <v>546</v>
      </c>
      <c r="E1119" s="6" t="s">
        <v>116</v>
      </c>
      <c r="F1119" s="6">
        <v>300</v>
      </c>
      <c r="G1119" s="15">
        <f t="shared" si="152"/>
        <v>377923.6</v>
      </c>
      <c r="H1119" s="15">
        <f t="shared" si="152"/>
        <v>370185.5</v>
      </c>
    </row>
    <row r="1120" spans="1:8" ht="33">
      <c r="A1120" s="39" t="str">
        <f ca="1">IF(ISERROR(MATCH(F1120,Код_КВР,0)),"",INDIRECT(ADDRESS(MATCH(F1120,Код_КВР,0)+1,2,,,"КВР")))</f>
        <v>Социальные выплаты гражданам, кроме публичных нормативных социальных выплат</v>
      </c>
      <c r="B1120" s="6">
        <v>810</v>
      </c>
      <c r="C1120" s="8" t="s">
        <v>520</v>
      </c>
      <c r="D1120" s="8" t="s">
        <v>546</v>
      </c>
      <c r="E1120" s="6" t="s">
        <v>116</v>
      </c>
      <c r="F1120" s="6">
        <v>320</v>
      </c>
      <c r="G1120" s="15">
        <f>SUM(G1121:G1122)</f>
        <v>377923.6</v>
      </c>
      <c r="H1120" s="15">
        <f>SUM(H1121:H1122)</f>
        <v>370185.5</v>
      </c>
    </row>
    <row r="1121" spans="1:8" ht="33">
      <c r="A1121" s="39" t="str">
        <f ca="1">IF(ISERROR(MATCH(F1121,Код_КВР,0)),"",INDIRECT(ADDRESS(MATCH(F1121,Код_КВР,0)+1,2,,,"КВР")))</f>
        <v>Пособия, компенсации и иные социальные выплаты гражданам, кроме публичных нормативных обязательств</v>
      </c>
      <c r="B1121" s="6">
        <v>810</v>
      </c>
      <c r="C1121" s="8" t="s">
        <v>520</v>
      </c>
      <c r="D1121" s="8" t="s">
        <v>546</v>
      </c>
      <c r="E1121" s="6" t="s">
        <v>116</v>
      </c>
      <c r="F1121" s="6">
        <v>321</v>
      </c>
      <c r="G1121" s="15">
        <f>368400+8000</f>
        <v>376400</v>
      </c>
      <c r="H1121" s="15">
        <f>360661.9+8000</f>
        <v>368661.9</v>
      </c>
    </row>
    <row r="1122" spans="1:8" ht="33">
      <c r="A1122" s="39" t="str">
        <f ca="1">IF(ISERROR(MATCH(F1122,Код_КВР,0)),"",INDIRECT(ADDRESS(MATCH(F1122,Код_КВР,0)+1,2,,,"КВР")))</f>
        <v>Приобретение товаров, работ, услуг в пользу граждан в целях их социального обеспечения</v>
      </c>
      <c r="B1122" s="6">
        <v>810</v>
      </c>
      <c r="C1122" s="8" t="s">
        <v>520</v>
      </c>
      <c r="D1122" s="8" t="s">
        <v>546</v>
      </c>
      <c r="E1122" s="6" t="s">
        <v>116</v>
      </c>
      <c r="F1122" s="6">
        <v>323</v>
      </c>
      <c r="G1122" s="15">
        <f>999+524.6</f>
        <v>1523.6</v>
      </c>
      <c r="H1122" s="15">
        <f>999+524.6</f>
        <v>1523.6</v>
      </c>
    </row>
    <row r="1123" spans="1:8" ht="12.75">
      <c r="A1123" s="10" t="s">
        <v>521</v>
      </c>
      <c r="B1123" s="6">
        <v>810</v>
      </c>
      <c r="C1123" s="8" t="s">
        <v>520</v>
      </c>
      <c r="D1123" s="8" t="s">
        <v>548</v>
      </c>
      <c r="E1123" s="6"/>
      <c r="F1123" s="6"/>
      <c r="G1123" s="15">
        <f>G1124+G1133+G1144</f>
        <v>55764.7</v>
      </c>
      <c r="H1123" s="15">
        <f>H1124+H1133+H1144</f>
        <v>55613.40000000001</v>
      </c>
    </row>
    <row r="1124" spans="1:8" ht="12.75">
      <c r="A1124" s="39" t="str">
        <f ca="1">IF(ISERROR(MATCH(E1124,Код_КЦСР,0)),"",INDIRECT(ADDRESS(MATCH(E1124,Код_КЦСР,0)+1,2,,,"КЦСР")))</f>
        <v>Муниципальная программа «Здоровый город» на 2014-2022 годы</v>
      </c>
      <c r="B1124" s="6">
        <v>810</v>
      </c>
      <c r="C1124" s="8" t="s">
        <v>520</v>
      </c>
      <c r="D1124" s="8" t="s">
        <v>548</v>
      </c>
      <c r="E1124" s="6" t="s">
        <v>306</v>
      </c>
      <c r="F1124" s="6"/>
      <c r="G1124" s="15">
        <f>G1125+G1129</f>
        <v>577</v>
      </c>
      <c r="H1124" s="15">
        <f>H1125+H1129</f>
        <v>342</v>
      </c>
    </row>
    <row r="1125" spans="1:8" ht="12.75">
      <c r="A1125" s="39" t="str">
        <f ca="1">IF(ISERROR(MATCH(E1125,Код_КЦСР,0)),"",INDIRECT(ADDRESS(MATCH(E1125,Код_КЦСР,0)+1,2,,,"КЦСР")))</f>
        <v>Здоровье на рабочем месте</v>
      </c>
      <c r="B1125" s="6">
        <v>810</v>
      </c>
      <c r="C1125" s="8" t="s">
        <v>520</v>
      </c>
      <c r="D1125" s="8" t="s">
        <v>548</v>
      </c>
      <c r="E1125" s="6" t="s">
        <v>315</v>
      </c>
      <c r="F1125" s="6"/>
      <c r="G1125" s="15">
        <f aca="true" t="shared" si="153" ref="G1125:H1127">G1126</f>
        <v>295</v>
      </c>
      <c r="H1125" s="15">
        <f t="shared" si="153"/>
        <v>60</v>
      </c>
    </row>
    <row r="1126" spans="1:8" ht="12.75">
      <c r="A1126" s="39" t="str">
        <f ca="1">IF(ISERROR(MATCH(F1126,Код_КВР,0)),"",INDIRECT(ADDRESS(MATCH(F1126,Код_КВР,0)+1,2,,,"КВР")))</f>
        <v>Закупка товаров, работ и услуг для муниципальных нужд</v>
      </c>
      <c r="B1126" s="6">
        <v>810</v>
      </c>
      <c r="C1126" s="8" t="s">
        <v>520</v>
      </c>
      <c r="D1126" s="8" t="s">
        <v>548</v>
      </c>
      <c r="E1126" s="6" t="s">
        <v>315</v>
      </c>
      <c r="F1126" s="6">
        <v>200</v>
      </c>
      <c r="G1126" s="15">
        <f t="shared" si="153"/>
        <v>295</v>
      </c>
      <c r="H1126" s="15">
        <f t="shared" si="153"/>
        <v>60</v>
      </c>
    </row>
    <row r="1127" spans="1:8" ht="33">
      <c r="A1127" s="39" t="str">
        <f ca="1">IF(ISERROR(MATCH(F1127,Код_КВР,0)),"",INDIRECT(ADDRESS(MATCH(F1127,Код_КВР,0)+1,2,,,"КВР")))</f>
        <v>Иные закупки товаров, работ и услуг для обеспечения муниципальных нужд</v>
      </c>
      <c r="B1127" s="6">
        <v>810</v>
      </c>
      <c r="C1127" s="8" t="s">
        <v>520</v>
      </c>
      <c r="D1127" s="8" t="s">
        <v>548</v>
      </c>
      <c r="E1127" s="6" t="s">
        <v>315</v>
      </c>
      <c r="F1127" s="6">
        <v>240</v>
      </c>
      <c r="G1127" s="15">
        <f t="shared" si="153"/>
        <v>295</v>
      </c>
      <c r="H1127" s="15">
        <f t="shared" si="153"/>
        <v>60</v>
      </c>
    </row>
    <row r="1128" spans="1:8" ht="33">
      <c r="A1128" s="39" t="str">
        <f ca="1">IF(ISERROR(MATCH(F1128,Код_КВР,0)),"",INDIRECT(ADDRESS(MATCH(F1128,Код_КВР,0)+1,2,,,"КВР")))</f>
        <v xml:space="preserve">Прочая закупка товаров, работ и услуг для обеспечения муниципальных нужд         </v>
      </c>
      <c r="B1128" s="6">
        <v>810</v>
      </c>
      <c r="C1128" s="8" t="s">
        <v>520</v>
      </c>
      <c r="D1128" s="8" t="s">
        <v>548</v>
      </c>
      <c r="E1128" s="6" t="s">
        <v>315</v>
      </c>
      <c r="F1128" s="6">
        <v>244</v>
      </c>
      <c r="G1128" s="15">
        <v>295</v>
      </c>
      <c r="H1128" s="15">
        <v>60</v>
      </c>
    </row>
    <row r="1129" spans="1:8" ht="12.75">
      <c r="A1129" s="39" t="str">
        <f ca="1">IF(ISERROR(MATCH(E1129,Код_КЦСР,0)),"",INDIRECT(ADDRESS(MATCH(E1129,Код_КЦСР,0)+1,2,,,"КЦСР")))</f>
        <v>Активное долголетие</v>
      </c>
      <c r="B1129" s="6">
        <v>810</v>
      </c>
      <c r="C1129" s="8" t="s">
        <v>520</v>
      </c>
      <c r="D1129" s="8" t="s">
        <v>548</v>
      </c>
      <c r="E1129" s="6" t="s">
        <v>317</v>
      </c>
      <c r="F1129" s="6"/>
      <c r="G1129" s="15">
        <f aca="true" t="shared" si="154" ref="G1129:H1131">G1130</f>
        <v>282</v>
      </c>
      <c r="H1129" s="15">
        <f t="shared" si="154"/>
        <v>282</v>
      </c>
    </row>
    <row r="1130" spans="1:8" ht="12.75">
      <c r="A1130" s="39" t="str">
        <f ca="1">IF(ISERROR(MATCH(F1130,Код_КВР,0)),"",INDIRECT(ADDRESS(MATCH(F1130,Код_КВР,0)+1,2,,,"КВР")))</f>
        <v>Закупка товаров, работ и услуг для муниципальных нужд</v>
      </c>
      <c r="B1130" s="6">
        <v>810</v>
      </c>
      <c r="C1130" s="8" t="s">
        <v>520</v>
      </c>
      <c r="D1130" s="8" t="s">
        <v>548</v>
      </c>
      <c r="E1130" s="6" t="s">
        <v>317</v>
      </c>
      <c r="F1130" s="6">
        <v>200</v>
      </c>
      <c r="G1130" s="15">
        <f t="shared" si="154"/>
        <v>282</v>
      </c>
      <c r="H1130" s="15">
        <f t="shared" si="154"/>
        <v>282</v>
      </c>
    </row>
    <row r="1131" spans="1:8" ht="33">
      <c r="A1131" s="39" t="str">
        <f ca="1">IF(ISERROR(MATCH(F1131,Код_КВР,0)),"",INDIRECT(ADDRESS(MATCH(F1131,Код_КВР,0)+1,2,,,"КВР")))</f>
        <v>Иные закупки товаров, работ и услуг для обеспечения муниципальных нужд</v>
      </c>
      <c r="B1131" s="6">
        <v>810</v>
      </c>
      <c r="C1131" s="8" t="s">
        <v>520</v>
      </c>
      <c r="D1131" s="8" t="s">
        <v>548</v>
      </c>
      <c r="E1131" s="6" t="s">
        <v>317</v>
      </c>
      <c r="F1131" s="6">
        <v>240</v>
      </c>
      <c r="G1131" s="15">
        <f t="shared" si="154"/>
        <v>282</v>
      </c>
      <c r="H1131" s="15">
        <f t="shared" si="154"/>
        <v>282</v>
      </c>
    </row>
    <row r="1132" spans="1:8" ht="33">
      <c r="A1132" s="39" t="str">
        <f ca="1">IF(ISERROR(MATCH(F1132,Код_КВР,0)),"",INDIRECT(ADDRESS(MATCH(F1132,Код_КВР,0)+1,2,,,"КВР")))</f>
        <v xml:space="preserve">Прочая закупка товаров, работ и услуг для обеспечения муниципальных нужд         </v>
      </c>
      <c r="B1132" s="6">
        <v>810</v>
      </c>
      <c r="C1132" s="8" t="s">
        <v>520</v>
      </c>
      <c r="D1132" s="8" t="s">
        <v>548</v>
      </c>
      <c r="E1132" s="6" t="s">
        <v>317</v>
      </c>
      <c r="F1132" s="6">
        <v>244</v>
      </c>
      <c r="G1132" s="15">
        <v>282</v>
      </c>
      <c r="H1132" s="15">
        <v>282</v>
      </c>
    </row>
    <row r="1133" spans="1:8" ht="33">
      <c r="A1133" s="39" t="str">
        <f ca="1">IF(ISERROR(MATCH(E1133,Код_КЦСР,0)),"",INDIRECT(ADDRESS(MATCH(E1133,Код_КЦСР,0)+1,2,,,"КЦСР")))</f>
        <v>Муниципальная программа «Социальная поддержка граждан на 2014-2018 годы»</v>
      </c>
      <c r="B1133" s="6">
        <v>810</v>
      </c>
      <c r="C1133" s="8" t="s">
        <v>520</v>
      </c>
      <c r="D1133" s="8" t="s">
        <v>548</v>
      </c>
      <c r="E1133" s="6" t="s">
        <v>330</v>
      </c>
      <c r="F1133" s="6"/>
      <c r="G1133" s="15">
        <f>G1134+G1140</f>
        <v>12175.3</v>
      </c>
      <c r="H1133" s="15">
        <f>H1134+H1140</f>
        <v>12175.3</v>
      </c>
    </row>
    <row r="1134" spans="1:8" ht="82.5">
      <c r="A1134" s="39" t="str">
        <f ca="1">IF(ISERROR(MATCH(E1134,Код_КЦСР,0)),"",INDIRECT(ADDRESS(MATCH(E1134,Код_КЦСР,0)+1,2,,,"КЦСР")))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34" s="6">
        <v>810</v>
      </c>
      <c r="C1134" s="8" t="s">
        <v>520</v>
      </c>
      <c r="D1134" s="8" t="s">
        <v>548</v>
      </c>
      <c r="E1134" s="6" t="s">
        <v>116</v>
      </c>
      <c r="F1134" s="6"/>
      <c r="G1134" s="15">
        <f>G1135+G1137</f>
        <v>6988.8</v>
      </c>
      <c r="H1134" s="15">
        <f>H1135+H1137</f>
        <v>6988.8</v>
      </c>
    </row>
    <row r="1135" spans="1:8" ht="33">
      <c r="A1135" s="39" t="str">
        <f ca="1">IF(ISERROR(MATCH(F1135,Код_КВР,0)),"",INDIRECT(ADDRESS(MATCH(F1135,Код_КВР,0)+1,2,,,"КВР")))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5" s="6">
        <v>810</v>
      </c>
      <c r="C1135" s="8" t="s">
        <v>520</v>
      </c>
      <c r="D1135" s="8" t="s">
        <v>548</v>
      </c>
      <c r="E1135" s="6" t="s">
        <v>116</v>
      </c>
      <c r="F1135" s="6">
        <v>100</v>
      </c>
      <c r="G1135" s="15">
        <f>G1136</f>
        <v>5101</v>
      </c>
      <c r="H1135" s="15">
        <f>H1136</f>
        <v>5101</v>
      </c>
    </row>
    <row r="1136" spans="1:8" ht="12.75">
      <c r="A1136" s="39" t="str">
        <f ca="1">IF(ISERROR(MATCH(F1136,Код_КВР,0)),"",INDIRECT(ADDRESS(MATCH(F1136,Код_КВР,0)+1,2,,,"КВР")))</f>
        <v>Расходы на выплаты персоналу казенных учреждений</v>
      </c>
      <c r="B1136" s="6">
        <v>810</v>
      </c>
      <c r="C1136" s="8" t="s">
        <v>520</v>
      </c>
      <c r="D1136" s="8" t="s">
        <v>548</v>
      </c>
      <c r="E1136" s="6" t="s">
        <v>116</v>
      </c>
      <c r="F1136" s="6">
        <v>110</v>
      </c>
      <c r="G1136" s="15">
        <f>5404.5-303.5</f>
        <v>5101</v>
      </c>
      <c r="H1136" s="15">
        <f>5404.5-303.5</f>
        <v>5101</v>
      </c>
    </row>
    <row r="1137" spans="1:8" ht="12.75">
      <c r="A1137" s="39" t="str">
        <f ca="1">IF(ISERROR(MATCH(F1137,Код_КВР,0)),"",INDIRECT(ADDRESS(MATCH(F1137,Код_КВР,0)+1,2,,,"КВР")))</f>
        <v>Закупка товаров, работ и услуг для муниципальных нужд</v>
      </c>
      <c r="B1137" s="6">
        <v>810</v>
      </c>
      <c r="C1137" s="8" t="s">
        <v>520</v>
      </c>
      <c r="D1137" s="8" t="s">
        <v>548</v>
      </c>
      <c r="E1137" s="6" t="s">
        <v>116</v>
      </c>
      <c r="F1137" s="6">
        <v>200</v>
      </c>
      <c r="G1137" s="15">
        <f>G1138</f>
        <v>1887.8</v>
      </c>
      <c r="H1137" s="15">
        <f>H1138</f>
        <v>1887.8</v>
      </c>
    </row>
    <row r="1138" spans="1:8" ht="33">
      <c r="A1138" s="39" t="str">
        <f ca="1">IF(ISERROR(MATCH(F1138,Код_КВР,0)),"",INDIRECT(ADDRESS(MATCH(F1138,Код_КВР,0)+1,2,,,"КВР")))</f>
        <v>Иные закупки товаров, работ и услуг для обеспечения муниципальных нужд</v>
      </c>
      <c r="B1138" s="6">
        <v>810</v>
      </c>
      <c r="C1138" s="8" t="s">
        <v>520</v>
      </c>
      <c r="D1138" s="8" t="s">
        <v>548</v>
      </c>
      <c r="E1138" s="6" t="s">
        <v>116</v>
      </c>
      <c r="F1138" s="6">
        <v>240</v>
      </c>
      <c r="G1138" s="15">
        <f>G1139</f>
        <v>1887.8</v>
      </c>
      <c r="H1138" s="15">
        <f>H1139</f>
        <v>1887.8</v>
      </c>
    </row>
    <row r="1139" spans="1:8" ht="33">
      <c r="A1139" s="39" t="str">
        <f ca="1">IF(ISERROR(MATCH(F1139,Код_КВР,0)),"",INDIRECT(ADDRESS(MATCH(F1139,Код_КВР,0)+1,2,,,"КВР")))</f>
        <v xml:space="preserve">Прочая закупка товаров, работ и услуг для обеспечения муниципальных нужд         </v>
      </c>
      <c r="B1139" s="6">
        <v>810</v>
      </c>
      <c r="C1139" s="8" t="s">
        <v>520</v>
      </c>
      <c r="D1139" s="8" t="s">
        <v>548</v>
      </c>
      <c r="E1139" s="6" t="s">
        <v>116</v>
      </c>
      <c r="F1139" s="6">
        <v>244</v>
      </c>
      <c r="G1139" s="15">
        <v>1887.8</v>
      </c>
      <c r="H1139" s="15">
        <v>1887.8</v>
      </c>
    </row>
    <row r="1140" spans="1:8" ht="132">
      <c r="A1140" s="39" t="str">
        <f ca="1">IF(ISERROR(MATCH(E1140,Код_КЦСР,0)),"",INDIRECT(ADDRESS(MATCH(E1140,Код_КЦСР,0)+1,2,,,"КЦСР")))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40" s="6">
        <v>810</v>
      </c>
      <c r="C1140" s="8" t="s">
        <v>520</v>
      </c>
      <c r="D1140" s="8" t="s">
        <v>548</v>
      </c>
      <c r="E1140" s="6" t="s">
        <v>115</v>
      </c>
      <c r="F1140" s="6"/>
      <c r="G1140" s="15">
        <f aca="true" t="shared" si="155" ref="G1140:H1142">G1141</f>
        <v>5186.5</v>
      </c>
      <c r="H1140" s="15">
        <f t="shared" si="155"/>
        <v>5186.5</v>
      </c>
    </row>
    <row r="1141" spans="1:8" ht="12.75">
      <c r="A1141" s="39" t="str">
        <f ca="1">IF(ISERROR(MATCH(F1141,Код_КВР,0)),"",INDIRECT(ADDRESS(MATCH(F1141,Код_КВР,0)+1,2,,,"КВР")))</f>
        <v>Социальное обеспечение и иные выплаты населению</v>
      </c>
      <c r="B1141" s="6">
        <v>810</v>
      </c>
      <c r="C1141" s="8" t="s">
        <v>520</v>
      </c>
      <c r="D1141" s="8" t="s">
        <v>548</v>
      </c>
      <c r="E1141" s="6" t="s">
        <v>115</v>
      </c>
      <c r="F1141" s="6">
        <v>300</v>
      </c>
      <c r="G1141" s="15">
        <f t="shared" si="155"/>
        <v>5186.5</v>
      </c>
      <c r="H1141" s="15">
        <f t="shared" si="155"/>
        <v>5186.5</v>
      </c>
    </row>
    <row r="1142" spans="1:8" ht="33">
      <c r="A1142" s="39" t="str">
        <f ca="1">IF(ISERROR(MATCH(F1142,Код_КВР,0)),"",INDIRECT(ADDRESS(MATCH(F1142,Код_КВР,0)+1,2,,,"КВР")))</f>
        <v>Социальные выплаты гражданам, кроме публичных нормативных социальных выплат</v>
      </c>
      <c r="B1142" s="6">
        <v>810</v>
      </c>
      <c r="C1142" s="8" t="s">
        <v>520</v>
      </c>
      <c r="D1142" s="8" t="s">
        <v>548</v>
      </c>
      <c r="E1142" s="6" t="s">
        <v>115</v>
      </c>
      <c r="F1142" s="6">
        <v>320</v>
      </c>
      <c r="G1142" s="15">
        <f t="shared" si="155"/>
        <v>5186.5</v>
      </c>
      <c r="H1142" s="15">
        <f t="shared" si="155"/>
        <v>5186.5</v>
      </c>
    </row>
    <row r="1143" spans="1:8" ht="33">
      <c r="A1143" s="39" t="str">
        <f ca="1">IF(ISERROR(MATCH(F1143,Код_КВР,0)),"",INDIRECT(ADDRESS(MATCH(F1143,Код_КВР,0)+1,2,,,"КВР")))</f>
        <v>Пособия, компенсации и иные социальные выплаты гражданам, кроме публичных нормативных обязательств</v>
      </c>
      <c r="B1143" s="6">
        <v>810</v>
      </c>
      <c r="C1143" s="8" t="s">
        <v>520</v>
      </c>
      <c r="D1143" s="8" t="s">
        <v>548</v>
      </c>
      <c r="E1143" s="6" t="s">
        <v>115</v>
      </c>
      <c r="F1143" s="6">
        <v>321</v>
      </c>
      <c r="G1143" s="15">
        <v>5186.5</v>
      </c>
      <c r="H1143" s="15">
        <v>5186.5</v>
      </c>
    </row>
    <row r="1144" spans="1:8" ht="33">
      <c r="A1144" s="39" t="str">
        <f ca="1">IF(ISERROR(MATCH(E1144,Код_КЦСР,0)),"",INDIRECT(ADDRESS(MATCH(E1144,Код_КЦСР,0)+1,2,,,"КЦСР")))</f>
        <v>Непрограммные направления деятельности органов местного самоуправления</v>
      </c>
      <c r="B1144" s="6">
        <v>810</v>
      </c>
      <c r="C1144" s="8" t="s">
        <v>520</v>
      </c>
      <c r="D1144" s="8" t="s">
        <v>548</v>
      </c>
      <c r="E1144" s="6" t="s">
        <v>7</v>
      </c>
      <c r="F1144" s="6"/>
      <c r="G1144" s="15">
        <f aca="true" t="shared" si="156" ref="G1144:H1146">G1145</f>
        <v>43012.399999999994</v>
      </c>
      <c r="H1144" s="15">
        <f t="shared" si="156"/>
        <v>43096.100000000006</v>
      </c>
    </row>
    <row r="1145" spans="1:8" ht="12.75">
      <c r="A1145" s="39" t="str">
        <f ca="1">IF(ISERROR(MATCH(E1145,Код_КЦСР,0)),"",INDIRECT(ADDRESS(MATCH(E1145,Код_КЦСР,0)+1,2,,,"КЦСР")))</f>
        <v>Расходы, не включенные в муниципальные программы города Череповца</v>
      </c>
      <c r="B1145" s="6">
        <v>810</v>
      </c>
      <c r="C1145" s="8" t="s">
        <v>520</v>
      </c>
      <c r="D1145" s="8" t="s">
        <v>548</v>
      </c>
      <c r="E1145" s="6" t="s">
        <v>9</v>
      </c>
      <c r="F1145" s="6"/>
      <c r="G1145" s="15">
        <f>G1146+G1153+G1156+G1162+G1168</f>
        <v>43012.399999999994</v>
      </c>
      <c r="H1145" s="15">
        <f>H1146+H1153+H1156+H1162+H1168</f>
        <v>43096.100000000006</v>
      </c>
    </row>
    <row r="1146" spans="1:8" ht="33">
      <c r="A1146" s="39" t="str">
        <f ca="1">IF(ISERROR(MATCH(E1146,Код_КЦСР,0)),"",INDIRECT(ADDRESS(MATCH(E1146,Код_КЦСР,0)+1,2,,,"КЦСР")))</f>
        <v>Руководство и управление в сфере установленных функций органов местного самоуправления</v>
      </c>
      <c r="B1146" s="6">
        <v>810</v>
      </c>
      <c r="C1146" s="8" t="s">
        <v>520</v>
      </c>
      <c r="D1146" s="8" t="s">
        <v>548</v>
      </c>
      <c r="E1146" s="6" t="s">
        <v>11</v>
      </c>
      <c r="F1146" s="6"/>
      <c r="G1146" s="15">
        <f t="shared" si="156"/>
        <v>15921.5</v>
      </c>
      <c r="H1146" s="15">
        <f t="shared" si="156"/>
        <v>15935.300000000001</v>
      </c>
    </row>
    <row r="1147" spans="1:8" ht="12.75">
      <c r="A1147" s="39" t="str">
        <f ca="1">IF(ISERROR(MATCH(E1147,Код_КЦСР,0)),"",INDIRECT(ADDRESS(MATCH(E1147,Код_КЦСР,0)+1,2,,,"КЦСР")))</f>
        <v>Центральный аппарат</v>
      </c>
      <c r="B1147" s="6">
        <v>810</v>
      </c>
      <c r="C1147" s="8" t="s">
        <v>520</v>
      </c>
      <c r="D1147" s="8" t="s">
        <v>548</v>
      </c>
      <c r="E1147" s="6" t="s">
        <v>14</v>
      </c>
      <c r="F1147" s="6"/>
      <c r="G1147" s="15">
        <f>G1148+G1150</f>
        <v>15921.5</v>
      </c>
      <c r="H1147" s="15">
        <f>H1148+H1150</f>
        <v>15935.300000000001</v>
      </c>
    </row>
    <row r="1148" spans="1:8" ht="33">
      <c r="A1148" s="39" t="str">
        <f ca="1">IF(ISERROR(MATCH(F1148,Код_КВР,0)),"",INDIRECT(ADDRESS(MATCH(F1148,Код_КВР,0)+1,2,,,"КВР")))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48" s="6">
        <v>810</v>
      </c>
      <c r="C1148" s="8" t="s">
        <v>520</v>
      </c>
      <c r="D1148" s="8" t="s">
        <v>548</v>
      </c>
      <c r="E1148" s="6" t="s">
        <v>14</v>
      </c>
      <c r="F1148" s="6">
        <v>100</v>
      </c>
      <c r="G1148" s="15">
        <f>G1149</f>
        <v>14933.7</v>
      </c>
      <c r="H1148" s="15">
        <f>H1149</f>
        <v>14933.7</v>
      </c>
    </row>
    <row r="1149" spans="1:8" ht="12.75">
      <c r="A1149" s="39" t="str">
        <f ca="1">IF(ISERROR(MATCH(F1149,Код_КВР,0)),"",INDIRECT(ADDRESS(MATCH(F1149,Код_КВР,0)+1,2,,,"КВР")))</f>
        <v>Расходы на выплаты персоналу муниципальных органов</v>
      </c>
      <c r="B1149" s="6">
        <v>810</v>
      </c>
      <c r="C1149" s="8" t="s">
        <v>520</v>
      </c>
      <c r="D1149" s="8" t="s">
        <v>548</v>
      </c>
      <c r="E1149" s="6" t="s">
        <v>14</v>
      </c>
      <c r="F1149" s="6">
        <v>120</v>
      </c>
      <c r="G1149" s="15">
        <v>14933.7</v>
      </c>
      <c r="H1149" s="15">
        <v>14933.7</v>
      </c>
    </row>
    <row r="1150" spans="1:8" ht="12.75">
      <c r="A1150" s="39" t="str">
        <f ca="1">IF(ISERROR(MATCH(F1150,Код_КВР,0)),"",INDIRECT(ADDRESS(MATCH(F1150,Код_КВР,0)+1,2,,,"КВР")))</f>
        <v>Закупка товаров, работ и услуг для муниципальных нужд</v>
      </c>
      <c r="B1150" s="6">
        <v>810</v>
      </c>
      <c r="C1150" s="8" t="s">
        <v>520</v>
      </c>
      <c r="D1150" s="8" t="s">
        <v>548</v>
      </c>
      <c r="E1150" s="6" t="s">
        <v>14</v>
      </c>
      <c r="F1150" s="6">
        <v>200</v>
      </c>
      <c r="G1150" s="15">
        <f>G1151</f>
        <v>987.8</v>
      </c>
      <c r="H1150" s="15">
        <f>H1151</f>
        <v>1001.6</v>
      </c>
    </row>
    <row r="1151" spans="1:8" ht="33">
      <c r="A1151" s="39" t="str">
        <f ca="1">IF(ISERROR(MATCH(F1151,Код_КВР,0)),"",INDIRECT(ADDRESS(MATCH(F1151,Код_КВР,0)+1,2,,,"КВР")))</f>
        <v>Иные закупки товаров, работ и услуг для обеспечения муниципальных нужд</v>
      </c>
      <c r="B1151" s="6">
        <v>810</v>
      </c>
      <c r="C1151" s="8" t="s">
        <v>520</v>
      </c>
      <c r="D1151" s="8" t="s">
        <v>548</v>
      </c>
      <c r="E1151" s="6" t="s">
        <v>14</v>
      </c>
      <c r="F1151" s="6">
        <v>240</v>
      </c>
      <c r="G1151" s="15">
        <f>G1152</f>
        <v>987.8</v>
      </c>
      <c r="H1151" s="15">
        <f>H1152</f>
        <v>1001.6</v>
      </c>
    </row>
    <row r="1152" spans="1:8" ht="33">
      <c r="A1152" s="39" t="str">
        <f ca="1">IF(ISERROR(MATCH(F1152,Код_КВР,0)),"",INDIRECT(ADDRESS(MATCH(F1152,Код_КВР,0)+1,2,,,"КВР")))</f>
        <v xml:space="preserve">Прочая закупка товаров, работ и услуг для обеспечения муниципальных нужд         </v>
      </c>
      <c r="B1152" s="6">
        <v>810</v>
      </c>
      <c r="C1152" s="8" t="s">
        <v>520</v>
      </c>
      <c r="D1152" s="8" t="s">
        <v>548</v>
      </c>
      <c r="E1152" s="6" t="s">
        <v>14</v>
      </c>
      <c r="F1152" s="6">
        <v>244</v>
      </c>
      <c r="G1152" s="15">
        <v>987.8</v>
      </c>
      <c r="H1152" s="15">
        <v>1001.6</v>
      </c>
    </row>
    <row r="1153" spans="1:8" ht="33">
      <c r="A1153" s="39" t="str">
        <f ca="1">IF(ISERROR(MATCH(E1153,Код_КЦСР,0)),"",INDIRECT(ADDRESS(MATCH(E1153,Код_КЦСР,0)+1,2,,,"КЦСР")))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153" s="6">
        <v>810</v>
      </c>
      <c r="C1153" s="8" t="s">
        <v>520</v>
      </c>
      <c r="D1153" s="8" t="s">
        <v>548</v>
      </c>
      <c r="E1153" s="6" t="s">
        <v>111</v>
      </c>
      <c r="F1153" s="6"/>
      <c r="G1153" s="15">
        <f>G1154</f>
        <v>1556.8</v>
      </c>
      <c r="H1153" s="15">
        <f>H1154</f>
        <v>1556.8</v>
      </c>
    </row>
    <row r="1154" spans="1:8" ht="33">
      <c r="A1154" s="39" t="str">
        <f ca="1">IF(ISERROR(MATCH(F1154,Код_КВР,0)),"",INDIRECT(ADDRESS(MATCH(F1154,Код_КВР,0)+1,2,,,"КВР")))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4" s="6">
        <v>810</v>
      </c>
      <c r="C1154" s="8" t="s">
        <v>520</v>
      </c>
      <c r="D1154" s="8" t="s">
        <v>548</v>
      </c>
      <c r="E1154" s="6" t="s">
        <v>111</v>
      </c>
      <c r="F1154" s="6">
        <v>100</v>
      </c>
      <c r="G1154" s="15">
        <f>G1155</f>
        <v>1556.8</v>
      </c>
      <c r="H1154" s="15">
        <f>H1155</f>
        <v>1556.8</v>
      </c>
    </row>
    <row r="1155" spans="1:8" ht="12.75">
      <c r="A1155" s="39" t="str">
        <f ca="1">IF(ISERROR(MATCH(F1155,Код_КВР,0)),"",INDIRECT(ADDRESS(MATCH(F1155,Код_КВР,0)+1,2,,,"КВР")))</f>
        <v>Расходы на выплаты персоналу муниципальных органов</v>
      </c>
      <c r="B1155" s="6">
        <v>810</v>
      </c>
      <c r="C1155" s="8" t="s">
        <v>520</v>
      </c>
      <c r="D1155" s="8" t="s">
        <v>548</v>
      </c>
      <c r="E1155" s="6" t="s">
        <v>111</v>
      </c>
      <c r="F1155" s="6">
        <v>120</v>
      </c>
      <c r="G1155" s="15">
        <v>1556.8</v>
      </c>
      <c r="H1155" s="15">
        <v>1556.8</v>
      </c>
    </row>
    <row r="1156" spans="1:8" ht="82.5">
      <c r="A1156" s="39" t="str">
        <f ca="1">IF(ISERROR(MATCH(E1156,Код_КЦСР,0)),"",INDIRECT(ADDRESS(MATCH(E1156,Код_КЦСР,0)+1,2,,,"КЦСР")))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156" s="6">
        <v>810</v>
      </c>
      <c r="C1156" s="8" t="s">
        <v>520</v>
      </c>
      <c r="D1156" s="8" t="s">
        <v>548</v>
      </c>
      <c r="E1156" s="6" t="s">
        <v>109</v>
      </c>
      <c r="F1156" s="6"/>
      <c r="G1156" s="15">
        <f>G1157+G1159</f>
        <v>21948.9</v>
      </c>
      <c r="H1156" s="15">
        <f>H1157+H1159</f>
        <v>22018.800000000003</v>
      </c>
    </row>
    <row r="1157" spans="1:8" ht="33">
      <c r="A1157" s="39" t="str">
        <f ca="1">IF(ISERROR(MATCH(F1157,Код_КВР,0)),"",INDIRECT(ADDRESS(MATCH(F1157,Код_КВР,0)+1,2,,,"КВР")))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7" s="6">
        <v>810</v>
      </c>
      <c r="C1157" s="8" t="s">
        <v>520</v>
      </c>
      <c r="D1157" s="8" t="s">
        <v>548</v>
      </c>
      <c r="E1157" s="6" t="s">
        <v>109</v>
      </c>
      <c r="F1157" s="6">
        <v>100</v>
      </c>
      <c r="G1157" s="15">
        <f>G1158</f>
        <v>20191.300000000003</v>
      </c>
      <c r="H1157" s="15">
        <f>H1158</f>
        <v>20191.300000000003</v>
      </c>
    </row>
    <row r="1158" spans="1:8" ht="12.75">
      <c r="A1158" s="39" t="str">
        <f ca="1">IF(ISERROR(MATCH(F1158,Код_КВР,0)),"",INDIRECT(ADDRESS(MATCH(F1158,Код_КВР,0)+1,2,,,"КВР")))</f>
        <v>Расходы на выплаты персоналу муниципальных органов</v>
      </c>
      <c r="B1158" s="6">
        <v>810</v>
      </c>
      <c r="C1158" s="8" t="s">
        <v>520</v>
      </c>
      <c r="D1158" s="8" t="s">
        <v>548</v>
      </c>
      <c r="E1158" s="6" t="s">
        <v>109</v>
      </c>
      <c r="F1158" s="6">
        <v>120</v>
      </c>
      <c r="G1158" s="15">
        <f>20069.9+121.4</f>
        <v>20191.300000000003</v>
      </c>
      <c r="H1158" s="15">
        <f>20069.9+121.4</f>
        <v>20191.300000000003</v>
      </c>
    </row>
    <row r="1159" spans="1:8" ht="12.75">
      <c r="A1159" s="39" t="str">
        <f ca="1">IF(ISERROR(MATCH(F1159,Код_КВР,0)),"",INDIRECT(ADDRESS(MATCH(F1159,Код_КВР,0)+1,2,,,"КВР")))</f>
        <v>Закупка товаров, работ и услуг для муниципальных нужд</v>
      </c>
      <c r="B1159" s="6">
        <v>810</v>
      </c>
      <c r="C1159" s="8" t="s">
        <v>520</v>
      </c>
      <c r="D1159" s="8" t="s">
        <v>548</v>
      </c>
      <c r="E1159" s="6" t="s">
        <v>109</v>
      </c>
      <c r="F1159" s="6">
        <v>200</v>
      </c>
      <c r="G1159" s="15">
        <f>G1160</f>
        <v>1757.6</v>
      </c>
      <c r="H1159" s="15">
        <f>H1160</f>
        <v>1827.5</v>
      </c>
    </row>
    <row r="1160" spans="1:8" ht="33">
      <c r="A1160" s="39" t="str">
        <f ca="1">IF(ISERROR(MATCH(F1160,Код_КВР,0)),"",INDIRECT(ADDRESS(MATCH(F1160,Код_КВР,0)+1,2,,,"КВР")))</f>
        <v>Иные закупки товаров, работ и услуг для обеспечения муниципальных нужд</v>
      </c>
      <c r="B1160" s="6">
        <v>810</v>
      </c>
      <c r="C1160" s="8" t="s">
        <v>520</v>
      </c>
      <c r="D1160" s="8" t="s">
        <v>548</v>
      </c>
      <c r="E1160" s="6" t="s">
        <v>109</v>
      </c>
      <c r="F1160" s="6">
        <v>240</v>
      </c>
      <c r="G1160" s="15">
        <f>G1161</f>
        <v>1757.6</v>
      </c>
      <c r="H1160" s="15">
        <f>H1161</f>
        <v>1827.5</v>
      </c>
    </row>
    <row r="1161" spans="1:8" ht="33">
      <c r="A1161" s="39" t="str">
        <f ca="1">IF(ISERROR(MATCH(F1161,Код_КВР,0)),"",INDIRECT(ADDRESS(MATCH(F1161,Код_КВР,0)+1,2,,,"КВР")))</f>
        <v xml:space="preserve">Прочая закупка товаров, работ и услуг для обеспечения муниципальных нужд         </v>
      </c>
      <c r="B1161" s="6">
        <v>810</v>
      </c>
      <c r="C1161" s="8" t="s">
        <v>520</v>
      </c>
      <c r="D1161" s="8" t="s">
        <v>548</v>
      </c>
      <c r="E1161" s="6" t="s">
        <v>109</v>
      </c>
      <c r="F1161" s="6">
        <v>244</v>
      </c>
      <c r="G1161" s="15">
        <f>1575.5+182.1</f>
        <v>1757.6</v>
      </c>
      <c r="H1161" s="15">
        <f>1645.4+182.1</f>
        <v>1827.5</v>
      </c>
    </row>
    <row r="1162" spans="1:8" ht="132">
      <c r="A1162" s="39" t="str">
        <f ca="1">IF(ISERROR(MATCH(E1162,Код_КЦСР,0)),"",INDIRECT(ADDRESS(MATCH(E1162,Код_КЦСР,0)+1,2,,,"КЦСР")))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162" s="6">
        <v>810</v>
      </c>
      <c r="C1162" s="8" t="s">
        <v>520</v>
      </c>
      <c r="D1162" s="8" t="s">
        <v>548</v>
      </c>
      <c r="E1162" s="6" t="s">
        <v>102</v>
      </c>
      <c r="F1162" s="6"/>
      <c r="G1162" s="15">
        <f>G1163+G1165</f>
        <v>2682.5</v>
      </c>
      <c r="H1162" s="15">
        <f>H1163+H1165</f>
        <v>2682.5</v>
      </c>
    </row>
    <row r="1163" spans="1:8" ht="33">
      <c r="A1163" s="39" t="str">
        <f ca="1">IF(ISERROR(MATCH(F1163,Код_КВР,0)),"",INDIRECT(ADDRESS(MATCH(F1163,Код_КВР,0)+1,2,,,"КВР")))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3" s="6">
        <v>810</v>
      </c>
      <c r="C1163" s="8" t="s">
        <v>520</v>
      </c>
      <c r="D1163" s="8" t="s">
        <v>548</v>
      </c>
      <c r="E1163" s="6" t="s">
        <v>102</v>
      </c>
      <c r="F1163" s="6">
        <v>100</v>
      </c>
      <c r="G1163" s="15">
        <f>G1164</f>
        <v>2180.9</v>
      </c>
      <c r="H1163" s="15">
        <f>H1164</f>
        <v>2180.9</v>
      </c>
    </row>
    <row r="1164" spans="1:8" ht="12.75">
      <c r="A1164" s="39" t="str">
        <f ca="1">IF(ISERROR(MATCH(F1164,Код_КВР,0)),"",INDIRECT(ADDRESS(MATCH(F1164,Код_КВР,0)+1,2,,,"КВР")))</f>
        <v>Расходы на выплаты персоналу муниципальных органов</v>
      </c>
      <c r="B1164" s="6">
        <v>810</v>
      </c>
      <c r="C1164" s="8" t="s">
        <v>520</v>
      </c>
      <c r="D1164" s="8" t="s">
        <v>548</v>
      </c>
      <c r="E1164" s="6" t="s">
        <v>102</v>
      </c>
      <c r="F1164" s="6">
        <v>120</v>
      </c>
      <c r="G1164" s="15">
        <v>2180.9</v>
      </c>
      <c r="H1164" s="15">
        <v>2180.9</v>
      </c>
    </row>
    <row r="1165" spans="1:8" ht="12.75">
      <c r="A1165" s="39" t="str">
        <f ca="1">IF(ISERROR(MATCH(F1165,Код_КВР,0)),"",INDIRECT(ADDRESS(MATCH(F1165,Код_КВР,0)+1,2,,,"КВР")))</f>
        <v>Закупка товаров, работ и услуг для муниципальных нужд</v>
      </c>
      <c r="B1165" s="6">
        <v>810</v>
      </c>
      <c r="C1165" s="8" t="s">
        <v>520</v>
      </c>
      <c r="D1165" s="8" t="s">
        <v>548</v>
      </c>
      <c r="E1165" s="6" t="s">
        <v>102</v>
      </c>
      <c r="F1165" s="6">
        <v>200</v>
      </c>
      <c r="G1165" s="15">
        <f>G1166</f>
        <v>501.6</v>
      </c>
      <c r="H1165" s="15">
        <f>H1166</f>
        <v>501.6</v>
      </c>
    </row>
    <row r="1166" spans="1:8" ht="33">
      <c r="A1166" s="39" t="str">
        <f ca="1">IF(ISERROR(MATCH(F1166,Код_КВР,0)),"",INDIRECT(ADDRESS(MATCH(F1166,Код_КВР,0)+1,2,,,"КВР")))</f>
        <v>Иные закупки товаров, работ и услуг для обеспечения муниципальных нужд</v>
      </c>
      <c r="B1166" s="6">
        <v>810</v>
      </c>
      <c r="C1166" s="8" t="s">
        <v>520</v>
      </c>
      <c r="D1166" s="8" t="s">
        <v>548</v>
      </c>
      <c r="E1166" s="6" t="s">
        <v>102</v>
      </c>
      <c r="F1166" s="6">
        <v>240</v>
      </c>
      <c r="G1166" s="15">
        <f>G1167</f>
        <v>501.6</v>
      </c>
      <c r="H1166" s="15">
        <f>H1167</f>
        <v>501.6</v>
      </c>
    </row>
    <row r="1167" spans="1:8" ht="33">
      <c r="A1167" s="39" t="str">
        <f ca="1">IF(ISERROR(MATCH(F1167,Код_КВР,0)),"",INDIRECT(ADDRESS(MATCH(F1167,Код_КВР,0)+1,2,,,"КВР")))</f>
        <v xml:space="preserve">Прочая закупка товаров, работ и услуг для обеспечения муниципальных нужд         </v>
      </c>
      <c r="B1167" s="6">
        <v>810</v>
      </c>
      <c r="C1167" s="8" t="s">
        <v>520</v>
      </c>
      <c r="D1167" s="8" t="s">
        <v>548</v>
      </c>
      <c r="E1167" s="6" t="s">
        <v>102</v>
      </c>
      <c r="F1167" s="6">
        <v>244</v>
      </c>
      <c r="G1167" s="15">
        <v>501.6</v>
      </c>
      <c r="H1167" s="15">
        <v>501.6</v>
      </c>
    </row>
    <row r="1168" spans="1:8" ht="82.5">
      <c r="A1168" s="39" t="str">
        <f ca="1">IF(ISERROR(MATCH(E1168,Код_КЦСР,0)),"",INDIRECT(ADDRESS(MATCH(E1168,Код_КЦСР,0)+1,2,,,"КЦСР")))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168" s="6">
        <v>810</v>
      </c>
      <c r="C1168" s="8" t="s">
        <v>520</v>
      </c>
      <c r="D1168" s="8" t="s">
        <v>548</v>
      </c>
      <c r="E1168" s="6" t="s">
        <v>113</v>
      </c>
      <c r="F1168" s="6"/>
      <c r="G1168" s="15">
        <f>G1169+G1171</f>
        <v>902.7</v>
      </c>
      <c r="H1168" s="15">
        <f>H1169+H1171</f>
        <v>902.7</v>
      </c>
    </row>
    <row r="1169" spans="1:8" ht="33">
      <c r="A1169" s="39" t="str">
        <f ca="1">IF(ISERROR(MATCH(F1169,Код_КВР,0)),"",INDIRECT(ADDRESS(MATCH(F1169,Код_КВР,0)+1,2,,,"КВР")))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69" s="6">
        <v>810</v>
      </c>
      <c r="C1169" s="8" t="s">
        <v>520</v>
      </c>
      <c r="D1169" s="8" t="s">
        <v>548</v>
      </c>
      <c r="E1169" s="6" t="s">
        <v>113</v>
      </c>
      <c r="F1169" s="6">
        <v>100</v>
      </c>
      <c r="G1169" s="15">
        <f>G1170</f>
        <v>722.2</v>
      </c>
      <c r="H1169" s="15">
        <f>H1170</f>
        <v>722.2</v>
      </c>
    </row>
    <row r="1170" spans="1:8" ht="12.75">
      <c r="A1170" s="39" t="str">
        <f ca="1">IF(ISERROR(MATCH(F1170,Код_КВР,0)),"",INDIRECT(ADDRESS(MATCH(F1170,Код_КВР,0)+1,2,,,"КВР")))</f>
        <v>Расходы на выплаты персоналу муниципальных органов</v>
      </c>
      <c r="B1170" s="6">
        <v>810</v>
      </c>
      <c r="C1170" s="8" t="s">
        <v>520</v>
      </c>
      <c r="D1170" s="8" t="s">
        <v>548</v>
      </c>
      <c r="E1170" s="6" t="s">
        <v>113</v>
      </c>
      <c r="F1170" s="6">
        <v>120</v>
      </c>
      <c r="G1170" s="15">
        <v>722.2</v>
      </c>
      <c r="H1170" s="15">
        <v>722.2</v>
      </c>
    </row>
    <row r="1171" spans="1:8" ht="12.75">
      <c r="A1171" s="39" t="str">
        <f ca="1">IF(ISERROR(MATCH(F1171,Код_КВР,0)),"",INDIRECT(ADDRESS(MATCH(F1171,Код_КВР,0)+1,2,,,"КВР")))</f>
        <v>Закупка товаров, работ и услуг для муниципальных нужд</v>
      </c>
      <c r="B1171" s="6">
        <v>810</v>
      </c>
      <c r="C1171" s="8" t="s">
        <v>520</v>
      </c>
      <c r="D1171" s="8" t="s">
        <v>548</v>
      </c>
      <c r="E1171" s="6" t="s">
        <v>113</v>
      </c>
      <c r="F1171" s="6">
        <v>200</v>
      </c>
      <c r="G1171" s="15">
        <f>G1172</f>
        <v>180.5</v>
      </c>
      <c r="H1171" s="15">
        <f>H1172</f>
        <v>180.5</v>
      </c>
    </row>
    <row r="1172" spans="1:8" ht="33">
      <c r="A1172" s="39" t="str">
        <f ca="1">IF(ISERROR(MATCH(F1172,Код_КВР,0)),"",INDIRECT(ADDRESS(MATCH(F1172,Код_КВР,0)+1,2,,,"КВР")))</f>
        <v>Иные закупки товаров, работ и услуг для обеспечения муниципальных нужд</v>
      </c>
      <c r="B1172" s="6">
        <v>810</v>
      </c>
      <c r="C1172" s="8" t="s">
        <v>520</v>
      </c>
      <c r="D1172" s="8" t="s">
        <v>548</v>
      </c>
      <c r="E1172" s="6" t="s">
        <v>113</v>
      </c>
      <c r="F1172" s="6">
        <v>240</v>
      </c>
      <c r="G1172" s="15">
        <f>G1173</f>
        <v>180.5</v>
      </c>
      <c r="H1172" s="15">
        <f>H1173</f>
        <v>180.5</v>
      </c>
    </row>
    <row r="1173" spans="1:8" ht="33">
      <c r="A1173" s="39" t="str">
        <f ca="1">IF(ISERROR(MATCH(F1173,Код_КВР,0)),"",INDIRECT(ADDRESS(MATCH(F1173,Код_КВР,0)+1,2,,,"КВР")))</f>
        <v xml:space="preserve">Прочая закупка товаров, работ и услуг для обеспечения муниципальных нужд         </v>
      </c>
      <c r="B1173" s="6">
        <v>810</v>
      </c>
      <c r="C1173" s="8" t="s">
        <v>520</v>
      </c>
      <c r="D1173" s="8" t="s">
        <v>548</v>
      </c>
      <c r="E1173" s="6" t="s">
        <v>113</v>
      </c>
      <c r="F1173" s="6">
        <v>244</v>
      </c>
      <c r="G1173" s="15">
        <v>180.5</v>
      </c>
      <c r="H1173" s="15">
        <v>180.5</v>
      </c>
    </row>
    <row r="1174" spans="1:8" ht="12.75">
      <c r="A1174" s="39" t="str">
        <f ca="1">IF(ISERROR(MATCH(B1174,Код_ППП,0)),"",INDIRECT(ADDRESS(MATCH(B1174,Код_ППП,0)+1,2,,,"ППП")))</f>
        <v>КОМИТЕТ ПО УПРАВЛЕНИЮ ИМУЩЕСТВОМ ГОРОДА</v>
      </c>
      <c r="B1174" s="6">
        <v>811</v>
      </c>
      <c r="C1174" s="8"/>
      <c r="D1174" s="8"/>
      <c r="E1174" s="6"/>
      <c r="F1174" s="6"/>
      <c r="G1174" s="15">
        <f>G1175+G1191+G1247+G1262+G1301</f>
        <v>190501.99999999997</v>
      </c>
      <c r="H1174" s="15">
        <f>H1175+H1191+H1247+H1262+H1301</f>
        <v>188587.9</v>
      </c>
    </row>
    <row r="1175" spans="1:8" ht="12.75">
      <c r="A1175" s="39" t="str">
        <f ca="1">IF(ISERROR(MATCH(C1175,Код_Раздел,0)),"",INDIRECT(ADDRESS(MATCH(C1175,Код_Раздел,0)+1,2,,,"Раздел")))</f>
        <v>Общегосударственные  вопросы</v>
      </c>
      <c r="B1175" s="6">
        <v>811</v>
      </c>
      <c r="C1175" s="8" t="s">
        <v>544</v>
      </c>
      <c r="D1175" s="8"/>
      <c r="E1175" s="6"/>
      <c r="F1175" s="6"/>
      <c r="G1175" s="15">
        <f>G1176</f>
        <v>14513.6</v>
      </c>
      <c r="H1175" s="15">
        <f>H1176</f>
        <v>14593.5</v>
      </c>
    </row>
    <row r="1176" spans="1:8" ht="12.75">
      <c r="A1176" s="10" t="s">
        <v>568</v>
      </c>
      <c r="B1176" s="6">
        <v>811</v>
      </c>
      <c r="C1176" s="8" t="s">
        <v>544</v>
      </c>
      <c r="D1176" s="8" t="s">
        <v>522</v>
      </c>
      <c r="E1176" s="6"/>
      <c r="F1176" s="6"/>
      <c r="G1176" s="15">
        <f>G1177+G1186</f>
        <v>14513.6</v>
      </c>
      <c r="H1176" s="15">
        <f>H1177+H1186</f>
        <v>14593.5</v>
      </c>
    </row>
    <row r="1177" spans="1:8" ht="33">
      <c r="A1177" s="39" t="str">
        <f ca="1">IF(ISERROR(MATCH(E1177,Код_КЦСР,0)),"",INDIRECT(ADDRESS(MATCH(E1177,Код_КЦСР,0)+1,2,,,"КЦСР")))</f>
        <v>Муниципальная программа «Развитие земельно-имущественного комплекса  города Череповца» на 2014-2018 годы</v>
      </c>
      <c r="B1177" s="6">
        <v>811</v>
      </c>
      <c r="C1177" s="8" t="s">
        <v>544</v>
      </c>
      <c r="D1177" s="8" t="s">
        <v>522</v>
      </c>
      <c r="E1177" s="6" t="s">
        <v>394</v>
      </c>
      <c r="F1177" s="6"/>
      <c r="G1177" s="15">
        <f>G1178+G1182</f>
        <v>14513.6</v>
      </c>
      <c r="H1177" s="15">
        <f>H1178+H1182</f>
        <v>14593.5</v>
      </c>
    </row>
    <row r="1178" spans="1:8" ht="33">
      <c r="A1178" s="39" t="str">
        <f ca="1">IF(ISERROR(MATCH(E1178,Код_КЦСР,0)),"",INDIRECT(ADDRESS(MATCH(E1178,Код_КЦСР,0)+1,2,,,"КЦСР")))</f>
        <v>Формирование и обеспечение сохранности муниципального земельно-имущественного комплекса</v>
      </c>
      <c r="B1178" s="6">
        <v>811</v>
      </c>
      <c r="C1178" s="8" t="s">
        <v>544</v>
      </c>
      <c r="D1178" s="8" t="s">
        <v>522</v>
      </c>
      <c r="E1178" s="6" t="s">
        <v>396</v>
      </c>
      <c r="F1178" s="6"/>
      <c r="G1178" s="15">
        <f aca="true" t="shared" si="157" ref="G1178:H1180">G1179</f>
        <v>9718.5</v>
      </c>
      <c r="H1178" s="15">
        <f t="shared" si="157"/>
        <v>9798.4</v>
      </c>
    </row>
    <row r="1179" spans="1:8" ht="12.75">
      <c r="A1179" s="39" t="str">
        <f ca="1">IF(ISERROR(MATCH(F1179,Код_КВР,0)),"",INDIRECT(ADDRESS(MATCH(F1179,Код_КВР,0)+1,2,,,"КВР")))</f>
        <v>Закупка товаров, работ и услуг для муниципальных нужд</v>
      </c>
      <c r="B1179" s="6">
        <v>811</v>
      </c>
      <c r="C1179" s="8" t="s">
        <v>544</v>
      </c>
      <c r="D1179" s="8" t="s">
        <v>522</v>
      </c>
      <c r="E1179" s="6" t="s">
        <v>396</v>
      </c>
      <c r="F1179" s="6">
        <v>200</v>
      </c>
      <c r="G1179" s="15">
        <f t="shared" si="157"/>
        <v>9718.5</v>
      </c>
      <c r="H1179" s="15">
        <f t="shared" si="157"/>
        <v>9798.4</v>
      </c>
    </row>
    <row r="1180" spans="1:8" ht="33">
      <c r="A1180" s="39" t="str">
        <f ca="1">IF(ISERROR(MATCH(F1180,Код_КВР,0)),"",INDIRECT(ADDRESS(MATCH(F1180,Код_КВР,0)+1,2,,,"КВР")))</f>
        <v>Иные закупки товаров, работ и услуг для обеспечения муниципальных нужд</v>
      </c>
      <c r="B1180" s="6">
        <v>811</v>
      </c>
      <c r="C1180" s="8" t="s">
        <v>544</v>
      </c>
      <c r="D1180" s="8" t="s">
        <v>522</v>
      </c>
      <c r="E1180" s="6" t="s">
        <v>396</v>
      </c>
      <c r="F1180" s="6">
        <v>240</v>
      </c>
      <c r="G1180" s="15">
        <f t="shared" si="157"/>
        <v>9718.5</v>
      </c>
      <c r="H1180" s="15">
        <f t="shared" si="157"/>
        <v>9798.4</v>
      </c>
    </row>
    <row r="1181" spans="1:8" ht="33">
      <c r="A1181" s="39" t="str">
        <f ca="1">IF(ISERROR(MATCH(F1181,Код_КВР,0)),"",INDIRECT(ADDRESS(MATCH(F1181,Код_КВР,0)+1,2,,,"КВР")))</f>
        <v xml:space="preserve">Прочая закупка товаров, работ и услуг для обеспечения муниципальных нужд         </v>
      </c>
      <c r="B1181" s="6">
        <v>811</v>
      </c>
      <c r="C1181" s="8" t="s">
        <v>544</v>
      </c>
      <c r="D1181" s="8" t="s">
        <v>522</v>
      </c>
      <c r="E1181" s="6" t="s">
        <v>396</v>
      </c>
      <c r="F1181" s="6">
        <v>244</v>
      </c>
      <c r="G1181" s="15">
        <v>9718.5</v>
      </c>
      <c r="H1181" s="15">
        <v>9798.4</v>
      </c>
    </row>
    <row r="1182" spans="1:8" ht="33">
      <c r="A1182" s="39" t="str">
        <f ca="1">IF(ISERROR(MATCH(E1182,Код_КЦСР,0)),"",INDIRECT(ADDRESS(MATCH(E1182,Код_КЦСР,0)+1,2,,,"КЦСР")))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182" s="6">
        <v>811</v>
      </c>
      <c r="C1182" s="8" t="s">
        <v>544</v>
      </c>
      <c r="D1182" s="8" t="s">
        <v>522</v>
      </c>
      <c r="E1182" s="6" t="s">
        <v>398</v>
      </c>
      <c r="F1182" s="6"/>
      <c r="G1182" s="15">
        <f aca="true" t="shared" si="158" ref="G1182:H1184">G1183</f>
        <v>4795.1</v>
      </c>
      <c r="H1182" s="15">
        <f t="shared" si="158"/>
        <v>4795.1</v>
      </c>
    </row>
    <row r="1183" spans="1:8" ht="12.75">
      <c r="A1183" s="39" t="str">
        <f ca="1">IF(ISERROR(MATCH(F1183,Код_КВР,0)),"",INDIRECT(ADDRESS(MATCH(F1183,Код_КВР,0)+1,2,,,"КВР")))</f>
        <v>Закупка товаров, работ и услуг для муниципальных нужд</v>
      </c>
      <c r="B1183" s="6">
        <v>811</v>
      </c>
      <c r="C1183" s="8" t="s">
        <v>544</v>
      </c>
      <c r="D1183" s="8" t="s">
        <v>522</v>
      </c>
      <c r="E1183" s="6" t="s">
        <v>398</v>
      </c>
      <c r="F1183" s="6">
        <v>200</v>
      </c>
      <c r="G1183" s="15">
        <f t="shared" si="158"/>
        <v>4795.1</v>
      </c>
      <c r="H1183" s="15">
        <f t="shared" si="158"/>
        <v>4795.1</v>
      </c>
    </row>
    <row r="1184" spans="1:8" ht="33">
      <c r="A1184" s="39" t="str">
        <f ca="1">IF(ISERROR(MATCH(F1184,Код_КВР,0)),"",INDIRECT(ADDRESS(MATCH(F1184,Код_КВР,0)+1,2,,,"КВР")))</f>
        <v>Иные закупки товаров, работ и услуг для обеспечения муниципальных нужд</v>
      </c>
      <c r="B1184" s="6">
        <v>811</v>
      </c>
      <c r="C1184" s="8" t="s">
        <v>544</v>
      </c>
      <c r="D1184" s="8" t="s">
        <v>522</v>
      </c>
      <c r="E1184" s="6" t="s">
        <v>398</v>
      </c>
      <c r="F1184" s="6">
        <v>240</v>
      </c>
      <c r="G1184" s="15">
        <f t="shared" si="158"/>
        <v>4795.1</v>
      </c>
      <c r="H1184" s="15">
        <f t="shared" si="158"/>
        <v>4795.1</v>
      </c>
    </row>
    <row r="1185" spans="1:8" ht="33">
      <c r="A1185" s="39" t="str">
        <f ca="1">IF(ISERROR(MATCH(F1185,Код_КВР,0)),"",INDIRECT(ADDRESS(MATCH(F1185,Код_КВР,0)+1,2,,,"КВР")))</f>
        <v xml:space="preserve">Прочая закупка товаров, работ и услуг для обеспечения муниципальных нужд         </v>
      </c>
      <c r="B1185" s="6">
        <v>811</v>
      </c>
      <c r="C1185" s="8" t="s">
        <v>544</v>
      </c>
      <c r="D1185" s="8" t="s">
        <v>522</v>
      </c>
      <c r="E1185" s="6" t="s">
        <v>398</v>
      </c>
      <c r="F1185" s="6">
        <v>244</v>
      </c>
      <c r="G1185" s="15">
        <v>4795.1</v>
      </c>
      <c r="H1185" s="15">
        <v>4795.1</v>
      </c>
    </row>
    <row r="1186" spans="1:8" ht="49.5">
      <c r="A1186" s="39" t="str">
        <f ca="1">IF(ISERROR(MATCH(E1186,Код_КЦСР,0)),"",INDIRECT(ADDRESS(MATCH(E1186,Код_КЦСР,0)+1,2,,,"КЦСР")))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186" s="6">
        <v>811</v>
      </c>
      <c r="C1186" s="8" t="s">
        <v>544</v>
      </c>
      <c r="D1186" s="8" t="s">
        <v>522</v>
      </c>
      <c r="E1186" s="6" t="s">
        <v>402</v>
      </c>
      <c r="F1186" s="6"/>
      <c r="G1186" s="15">
        <f aca="true" t="shared" si="159" ref="G1186:H1189">G1187</f>
        <v>0</v>
      </c>
      <c r="H1186" s="15">
        <f t="shared" si="159"/>
        <v>0</v>
      </c>
    </row>
    <row r="1187" spans="1:8" ht="12.75">
      <c r="A1187" s="39" t="str">
        <f ca="1">IF(ISERROR(MATCH(E1187,Код_КЦСР,0)),"",INDIRECT(ADDRESS(MATCH(E1187,Код_КЦСР,0)+1,2,,,"КЦСР")))</f>
        <v>Капитальный ремонт  объектов муниципальной собственности</v>
      </c>
      <c r="B1187" s="6">
        <v>811</v>
      </c>
      <c r="C1187" s="8" t="s">
        <v>544</v>
      </c>
      <c r="D1187" s="8" t="s">
        <v>522</v>
      </c>
      <c r="E1187" s="6" t="s">
        <v>410</v>
      </c>
      <c r="F1187" s="6"/>
      <c r="G1187" s="15">
        <f t="shared" si="159"/>
        <v>0</v>
      </c>
      <c r="H1187" s="15">
        <f t="shared" si="159"/>
        <v>0</v>
      </c>
    </row>
    <row r="1188" spans="1:8" ht="12.75">
      <c r="A1188" s="39" t="str">
        <f ca="1">IF(ISERROR(MATCH(F1188,Код_КВР,0)),"",INDIRECT(ADDRESS(MATCH(F1188,Код_КВР,0)+1,2,,,"КВР")))</f>
        <v>Закупка товаров, работ и услуг для муниципальных нужд</v>
      </c>
      <c r="B1188" s="6">
        <v>811</v>
      </c>
      <c r="C1188" s="8" t="s">
        <v>544</v>
      </c>
      <c r="D1188" s="8" t="s">
        <v>522</v>
      </c>
      <c r="E1188" s="6" t="s">
        <v>410</v>
      </c>
      <c r="F1188" s="6">
        <v>200</v>
      </c>
      <c r="G1188" s="15">
        <f t="shared" si="159"/>
        <v>0</v>
      </c>
      <c r="H1188" s="15">
        <f t="shared" si="159"/>
        <v>0</v>
      </c>
    </row>
    <row r="1189" spans="1:8" ht="33">
      <c r="A1189" s="39" t="str">
        <f ca="1">IF(ISERROR(MATCH(F1189,Код_КВР,0)),"",INDIRECT(ADDRESS(MATCH(F1189,Код_КВР,0)+1,2,,,"КВР")))</f>
        <v>Иные закупки товаров, работ и услуг для обеспечения муниципальных нужд</v>
      </c>
      <c r="B1189" s="6">
        <v>811</v>
      </c>
      <c r="C1189" s="8" t="s">
        <v>544</v>
      </c>
      <c r="D1189" s="8" t="s">
        <v>522</v>
      </c>
      <c r="E1189" s="6" t="s">
        <v>410</v>
      </c>
      <c r="F1189" s="6">
        <v>240</v>
      </c>
      <c r="G1189" s="15">
        <f t="shared" si="159"/>
        <v>0</v>
      </c>
      <c r="H1189" s="15">
        <f t="shared" si="159"/>
        <v>0</v>
      </c>
    </row>
    <row r="1190" spans="1:8" ht="33">
      <c r="A1190" s="39" t="str">
        <f ca="1">IF(ISERROR(MATCH(F1190,Код_КВР,0)),"",INDIRECT(ADDRESS(MATCH(F1190,Код_КВР,0)+1,2,,,"КВР")))</f>
        <v>Закупка товаров, работ, услуг в целях капитального ремонта муниципального имущества</v>
      </c>
      <c r="B1190" s="6">
        <v>811</v>
      </c>
      <c r="C1190" s="8" t="s">
        <v>544</v>
      </c>
      <c r="D1190" s="8" t="s">
        <v>522</v>
      </c>
      <c r="E1190" s="6" t="s">
        <v>410</v>
      </c>
      <c r="F1190" s="6">
        <v>243</v>
      </c>
      <c r="G1190" s="15"/>
      <c r="H1190" s="15"/>
    </row>
    <row r="1191" spans="1:8" ht="12.75">
      <c r="A1191" s="39" t="str">
        <f ca="1">IF(ISERROR(MATCH(C1191,Код_Раздел,0)),"",INDIRECT(ADDRESS(MATCH(C1191,Код_Раздел,0)+1,2,,,"Раздел")))</f>
        <v>Национальная экономика</v>
      </c>
      <c r="B1191" s="6">
        <v>811</v>
      </c>
      <c r="C1191" s="8" t="s">
        <v>547</v>
      </c>
      <c r="D1191" s="8"/>
      <c r="E1191" s="6"/>
      <c r="F1191" s="6"/>
      <c r="G1191" s="15">
        <f>G1192+G1203+G1210</f>
        <v>170332.59999999998</v>
      </c>
      <c r="H1191" s="15">
        <f>H1192+H1203+H1210</f>
        <v>168451.8</v>
      </c>
    </row>
    <row r="1192" spans="1:8" ht="12.75">
      <c r="A1192" s="12" t="s">
        <v>69</v>
      </c>
      <c r="B1192" s="6">
        <v>811</v>
      </c>
      <c r="C1192" s="8" t="s">
        <v>547</v>
      </c>
      <c r="D1192" s="8" t="s">
        <v>553</v>
      </c>
      <c r="E1192" s="6"/>
      <c r="F1192" s="6"/>
      <c r="G1192" s="15">
        <f>G1193+G1198</f>
        <v>82473.9</v>
      </c>
      <c r="H1192" s="15">
        <f>H1193+H1198</f>
        <v>80559.8</v>
      </c>
    </row>
    <row r="1193" spans="1:8" ht="33">
      <c r="A1193" s="39" t="str">
        <f ca="1">IF(ISERROR(MATCH(E1193,Код_КЦСР,0)),"",INDIRECT(ADDRESS(MATCH(E1193,Код_КЦСР,0)+1,2,,,"КЦСР")))</f>
        <v>Муниципальная программа «Развитие городского общественного транспорта» на 2014-2016 годы</v>
      </c>
      <c r="B1193" s="6">
        <v>811</v>
      </c>
      <c r="C1193" s="8" t="s">
        <v>547</v>
      </c>
      <c r="D1193" s="8" t="s">
        <v>553</v>
      </c>
      <c r="E1193" s="6" t="s">
        <v>370</v>
      </c>
      <c r="F1193" s="6"/>
      <c r="G1193" s="15">
        <f aca="true" t="shared" si="160" ref="G1193:H1196">G1194</f>
        <v>18724.9</v>
      </c>
      <c r="H1193" s="15">
        <f t="shared" si="160"/>
        <v>16971.8</v>
      </c>
    </row>
    <row r="1194" spans="1:8" ht="12.75">
      <c r="A1194" s="39" t="str">
        <f ca="1">IF(ISERROR(MATCH(E1194,Код_КЦСР,0)),"",INDIRECT(ADDRESS(MATCH(E1194,Код_КЦСР,0)+1,2,,,"КЦСР")))</f>
        <v>Приобретение автобусов в муниципальную собственность</v>
      </c>
      <c r="B1194" s="6">
        <v>811</v>
      </c>
      <c r="C1194" s="8" t="s">
        <v>547</v>
      </c>
      <c r="D1194" s="8" t="s">
        <v>553</v>
      </c>
      <c r="E1194" s="6" t="s">
        <v>372</v>
      </c>
      <c r="F1194" s="6"/>
      <c r="G1194" s="15">
        <f t="shared" si="160"/>
        <v>18724.9</v>
      </c>
      <c r="H1194" s="15">
        <f t="shared" si="160"/>
        <v>16971.8</v>
      </c>
    </row>
    <row r="1195" spans="1:8" ht="12.75">
      <c r="A1195" s="39" t="str">
        <f ca="1">IF(ISERROR(MATCH(F1195,Код_КВР,0)),"",INDIRECT(ADDRESS(MATCH(F1195,Код_КВР,0)+1,2,,,"КВР")))</f>
        <v>Закупка товаров, работ и услуг для муниципальных нужд</v>
      </c>
      <c r="B1195" s="6">
        <v>811</v>
      </c>
      <c r="C1195" s="8" t="s">
        <v>547</v>
      </c>
      <c r="D1195" s="8" t="s">
        <v>553</v>
      </c>
      <c r="E1195" s="6" t="s">
        <v>372</v>
      </c>
      <c r="F1195" s="6">
        <v>200</v>
      </c>
      <c r="G1195" s="15">
        <f t="shared" si="160"/>
        <v>18724.9</v>
      </c>
      <c r="H1195" s="15">
        <f t="shared" si="160"/>
        <v>16971.8</v>
      </c>
    </row>
    <row r="1196" spans="1:8" ht="33">
      <c r="A1196" s="39" t="str">
        <f ca="1">IF(ISERROR(MATCH(F1196,Код_КВР,0)),"",INDIRECT(ADDRESS(MATCH(F1196,Код_КВР,0)+1,2,,,"КВР")))</f>
        <v>Иные закупки товаров, работ и услуг для обеспечения муниципальных нужд</v>
      </c>
      <c r="B1196" s="6">
        <v>811</v>
      </c>
      <c r="C1196" s="8" t="s">
        <v>547</v>
      </c>
      <c r="D1196" s="8" t="s">
        <v>553</v>
      </c>
      <c r="E1196" s="6" t="s">
        <v>372</v>
      </c>
      <c r="F1196" s="6">
        <v>240</v>
      </c>
      <c r="G1196" s="15">
        <f t="shared" si="160"/>
        <v>18724.9</v>
      </c>
      <c r="H1196" s="15">
        <f t="shared" si="160"/>
        <v>16971.8</v>
      </c>
    </row>
    <row r="1197" spans="1:8" ht="33">
      <c r="A1197" s="39" t="str">
        <f ca="1">IF(ISERROR(MATCH(F1197,Код_КВР,0)),"",INDIRECT(ADDRESS(MATCH(F1197,Код_КВР,0)+1,2,,,"КВР")))</f>
        <v xml:space="preserve">Прочая закупка товаров, работ и услуг для обеспечения муниципальных нужд         </v>
      </c>
      <c r="B1197" s="6">
        <v>811</v>
      </c>
      <c r="C1197" s="8" t="s">
        <v>547</v>
      </c>
      <c r="D1197" s="8" t="s">
        <v>553</v>
      </c>
      <c r="E1197" s="6" t="s">
        <v>372</v>
      </c>
      <c r="F1197" s="6">
        <v>244</v>
      </c>
      <c r="G1197" s="15">
        <v>18724.9</v>
      </c>
      <c r="H1197" s="15">
        <v>16971.8</v>
      </c>
    </row>
    <row r="1198" spans="1:8" ht="33">
      <c r="A1198" s="39" t="str">
        <f ca="1">IF(ISERROR(MATCH(E1198,Код_КЦСР,0)),"",INDIRECT(ADDRESS(MATCH(E1198,Код_КЦСР,0)+1,2,,,"КЦСР")))</f>
        <v>Муниципальная программа «Развитие земельно-имущественного комплекса  города Череповца» на 2014-2018 годы</v>
      </c>
      <c r="B1198" s="6">
        <v>811</v>
      </c>
      <c r="C1198" s="8" t="s">
        <v>547</v>
      </c>
      <c r="D1198" s="8" t="s">
        <v>553</v>
      </c>
      <c r="E1198" s="6" t="s">
        <v>394</v>
      </c>
      <c r="F1198" s="6"/>
      <c r="G1198" s="15">
        <f aca="true" t="shared" si="161" ref="G1198:H1201">G1199</f>
        <v>63749</v>
      </c>
      <c r="H1198" s="15">
        <f t="shared" si="161"/>
        <v>63588</v>
      </c>
    </row>
    <row r="1199" spans="1:8" ht="33">
      <c r="A1199" s="39" t="str">
        <f ca="1">IF(ISERROR(MATCH(E1199,Код_КЦСР,0)),"",INDIRECT(ADDRESS(MATCH(E1199,Код_КЦСР,0)+1,2,,,"КЦСР")))</f>
        <v>Формирование и обеспечение сохранности муниципального земельно-имущественного комплекса</v>
      </c>
      <c r="B1199" s="6">
        <v>811</v>
      </c>
      <c r="C1199" s="8" t="s">
        <v>547</v>
      </c>
      <c r="D1199" s="8" t="s">
        <v>553</v>
      </c>
      <c r="E1199" s="6" t="s">
        <v>396</v>
      </c>
      <c r="F1199" s="6"/>
      <c r="G1199" s="15">
        <f t="shared" si="161"/>
        <v>63749</v>
      </c>
      <c r="H1199" s="15">
        <f t="shared" si="161"/>
        <v>63588</v>
      </c>
    </row>
    <row r="1200" spans="1:8" ht="12.75">
      <c r="A1200" s="39" t="str">
        <f ca="1">IF(ISERROR(MATCH(F1200,Код_КВР,0)),"",INDIRECT(ADDRESS(MATCH(F1200,Код_КВР,0)+1,2,,,"КВР")))</f>
        <v>Закупка товаров, работ и услуг для муниципальных нужд</v>
      </c>
      <c r="B1200" s="6">
        <v>811</v>
      </c>
      <c r="C1200" s="8" t="s">
        <v>547</v>
      </c>
      <c r="D1200" s="8" t="s">
        <v>553</v>
      </c>
      <c r="E1200" s="6" t="s">
        <v>396</v>
      </c>
      <c r="F1200" s="6">
        <v>200</v>
      </c>
      <c r="G1200" s="15">
        <f t="shared" si="161"/>
        <v>63749</v>
      </c>
      <c r="H1200" s="15">
        <f t="shared" si="161"/>
        <v>63588</v>
      </c>
    </row>
    <row r="1201" spans="1:8" ht="33">
      <c r="A1201" s="39" t="str">
        <f ca="1">IF(ISERROR(MATCH(F1201,Код_КВР,0)),"",INDIRECT(ADDRESS(MATCH(F1201,Код_КВР,0)+1,2,,,"КВР")))</f>
        <v>Иные закупки товаров, работ и услуг для обеспечения муниципальных нужд</v>
      </c>
      <c r="B1201" s="6">
        <v>811</v>
      </c>
      <c r="C1201" s="8" t="s">
        <v>547</v>
      </c>
      <c r="D1201" s="8" t="s">
        <v>553</v>
      </c>
      <c r="E1201" s="6" t="s">
        <v>396</v>
      </c>
      <c r="F1201" s="6">
        <v>240</v>
      </c>
      <c r="G1201" s="15">
        <f t="shared" si="161"/>
        <v>63749</v>
      </c>
      <c r="H1201" s="15">
        <f t="shared" si="161"/>
        <v>63588</v>
      </c>
    </row>
    <row r="1202" spans="1:8" ht="33">
      <c r="A1202" s="39" t="str">
        <f ca="1">IF(ISERROR(MATCH(F1202,Код_КВР,0)),"",INDIRECT(ADDRESS(MATCH(F1202,Код_КВР,0)+1,2,,,"КВР")))</f>
        <v xml:space="preserve">Прочая закупка товаров, работ и услуг для обеспечения муниципальных нужд         </v>
      </c>
      <c r="B1202" s="6">
        <v>811</v>
      </c>
      <c r="C1202" s="8" t="s">
        <v>547</v>
      </c>
      <c r="D1202" s="8" t="s">
        <v>553</v>
      </c>
      <c r="E1202" s="6" t="s">
        <v>396</v>
      </c>
      <c r="F1202" s="6">
        <v>244</v>
      </c>
      <c r="G1202" s="15">
        <v>63749</v>
      </c>
      <c r="H1202" s="15">
        <v>63588</v>
      </c>
    </row>
    <row r="1203" spans="1:8" ht="12.75">
      <c r="A1203" s="12" t="s">
        <v>512</v>
      </c>
      <c r="B1203" s="6">
        <v>811</v>
      </c>
      <c r="C1203" s="8" t="s">
        <v>547</v>
      </c>
      <c r="D1203" s="8" t="s">
        <v>550</v>
      </c>
      <c r="E1203" s="6"/>
      <c r="F1203" s="6"/>
      <c r="G1203" s="15"/>
      <c r="H1203" s="15"/>
    </row>
    <row r="1204" spans="1:8" ht="49.5">
      <c r="A1204" s="39" t="str">
        <f ca="1">IF(ISERROR(MATCH(E1204,Код_КЦСР,0)),"",INDIRECT(ADDRESS(MATCH(E1204,Код_КЦСР,0)+1,2,,,"КЦСР")))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04" s="6">
        <v>811</v>
      </c>
      <c r="C1204" s="8" t="s">
        <v>547</v>
      </c>
      <c r="D1204" s="8" t="s">
        <v>550</v>
      </c>
      <c r="E1204" s="6" t="s">
        <v>402</v>
      </c>
      <c r="F1204" s="6"/>
      <c r="G1204" s="15">
        <f aca="true" t="shared" si="162" ref="G1204:H1208">G1205</f>
        <v>0</v>
      </c>
      <c r="H1204" s="15">
        <f t="shared" si="162"/>
        <v>0</v>
      </c>
    </row>
    <row r="1205" spans="1:10" ht="33">
      <c r="A1205" s="39" t="str">
        <f ca="1">IF(ISERROR(MATCH(E1205,Код_КЦСР,0)),"",INDIRECT(ADDRESS(MATCH(E1205,Код_КЦСР,0)+1,2,,,"КЦСР")))</f>
        <v>Капитальное строительство и реконструкция объектов муниципальной собственности</v>
      </c>
      <c r="B1205" s="6">
        <v>811</v>
      </c>
      <c r="C1205" s="8" t="s">
        <v>547</v>
      </c>
      <c r="D1205" s="8" t="s">
        <v>550</v>
      </c>
      <c r="E1205" s="6" t="s">
        <v>404</v>
      </c>
      <c r="F1205" s="6"/>
      <c r="G1205" s="15">
        <f t="shared" si="162"/>
        <v>0</v>
      </c>
      <c r="H1205" s="15">
        <f t="shared" si="162"/>
        <v>0</v>
      </c>
      <c r="J1205" s="77"/>
    </row>
    <row r="1206" spans="1:8" ht="12.75">
      <c r="A1206" s="39" t="str">
        <f ca="1">IF(ISERROR(MATCH(E1206,Код_КЦСР,0)),"",INDIRECT(ADDRESS(MATCH(E1206,Код_КЦСР,0)+1,2,,,"КЦСР")))</f>
        <v>Строительство объектов сметной стоимостью до 100 млн. рублей</v>
      </c>
      <c r="B1206" s="6">
        <v>811</v>
      </c>
      <c r="C1206" s="8" t="s">
        <v>547</v>
      </c>
      <c r="D1206" s="8" t="s">
        <v>550</v>
      </c>
      <c r="E1206" s="6" t="s">
        <v>405</v>
      </c>
      <c r="F1206" s="6"/>
      <c r="G1206" s="15">
        <f t="shared" si="162"/>
        <v>0</v>
      </c>
      <c r="H1206" s="15">
        <f t="shared" si="162"/>
        <v>0</v>
      </c>
    </row>
    <row r="1207" spans="1:8" ht="33">
      <c r="A1207" s="39" t="str">
        <f ca="1">IF(ISERROR(MATCH(F1207,Код_КВР,0)),"",INDIRECT(ADDRESS(MATCH(F1207,Код_КВР,0)+1,2,,,"КВР")))</f>
        <v>Капитальные вложения в объекты недвижимого имущества муниципальной собственности</v>
      </c>
      <c r="B1207" s="6">
        <v>811</v>
      </c>
      <c r="C1207" s="8" t="s">
        <v>547</v>
      </c>
      <c r="D1207" s="8" t="s">
        <v>550</v>
      </c>
      <c r="E1207" s="6" t="s">
        <v>405</v>
      </c>
      <c r="F1207" s="6">
        <v>400</v>
      </c>
      <c r="G1207" s="15">
        <f t="shared" si="162"/>
        <v>0</v>
      </c>
      <c r="H1207" s="15">
        <f t="shared" si="162"/>
        <v>0</v>
      </c>
    </row>
    <row r="1208" spans="1:8" ht="12.75">
      <c r="A1208" s="39" t="str">
        <f ca="1">IF(ISERROR(MATCH(F1208,Код_КВР,0)),"",INDIRECT(ADDRESS(MATCH(F1208,Код_КВР,0)+1,2,,,"КВР")))</f>
        <v>Бюджетные инвестиции</v>
      </c>
      <c r="B1208" s="6">
        <v>811</v>
      </c>
      <c r="C1208" s="8" t="s">
        <v>547</v>
      </c>
      <c r="D1208" s="8" t="s">
        <v>550</v>
      </c>
      <c r="E1208" s="6" t="s">
        <v>405</v>
      </c>
      <c r="F1208" s="6">
        <v>410</v>
      </c>
      <c r="G1208" s="15">
        <f t="shared" si="162"/>
        <v>0</v>
      </c>
      <c r="H1208" s="15">
        <f t="shared" si="162"/>
        <v>0</v>
      </c>
    </row>
    <row r="1209" spans="1:8" ht="33">
      <c r="A1209" s="39" t="str">
        <f ca="1">IF(ISERROR(MATCH(F1209,Код_КВР,0)),"",INDIRECT(ADDRESS(MATCH(F1209,Код_КВР,0)+1,2,,,"КВР")))</f>
        <v>Бюджетные инвестиции в объекты капитального строительства муниципальной собственности</v>
      </c>
      <c r="B1209" s="6">
        <v>811</v>
      </c>
      <c r="C1209" s="8" t="s">
        <v>547</v>
      </c>
      <c r="D1209" s="8" t="s">
        <v>550</v>
      </c>
      <c r="E1209" s="6" t="s">
        <v>405</v>
      </c>
      <c r="F1209" s="6">
        <v>414</v>
      </c>
      <c r="G1209" s="15"/>
      <c r="H1209" s="15"/>
    </row>
    <row r="1210" spans="1:8" ht="12.75">
      <c r="A1210" s="10" t="s">
        <v>554</v>
      </c>
      <c r="B1210" s="6">
        <v>811</v>
      </c>
      <c r="C1210" s="8" t="s">
        <v>547</v>
      </c>
      <c r="D1210" s="8" t="s">
        <v>528</v>
      </c>
      <c r="E1210" s="6"/>
      <c r="F1210" s="6"/>
      <c r="G1210" s="15">
        <f>G1211+G1216+G1221+G1232</f>
        <v>87858.69999999998</v>
      </c>
      <c r="H1210" s="15">
        <f>H1211+H1216+H1221+H1232</f>
        <v>87892</v>
      </c>
    </row>
    <row r="1211" spans="1:8" ht="33">
      <c r="A1211" s="39" t="str">
        <f ca="1">IF(ISERROR(MATCH(E1211,Код_КЦСР,0)),"",INDIRECT(ADDRESS(MATCH(E1211,Код_КЦСР,0)+1,2,,,"КЦСР")))</f>
        <v>Муниципальная программа «Развитие внутреннего и въездного туризма в г.Череповце на 2014-2022 годы»</v>
      </c>
      <c r="B1211" s="6">
        <v>811</v>
      </c>
      <c r="C1211" s="8" t="s">
        <v>547</v>
      </c>
      <c r="D1211" s="8" t="s">
        <v>528</v>
      </c>
      <c r="E1211" s="6" t="s">
        <v>324</v>
      </c>
      <c r="F1211" s="6"/>
      <c r="G1211" s="15">
        <f aca="true" t="shared" si="163" ref="G1211:H1214">G1212</f>
        <v>5</v>
      </c>
      <c r="H1211" s="15">
        <f t="shared" si="163"/>
        <v>5</v>
      </c>
    </row>
    <row r="1212" spans="1:8" ht="33">
      <c r="A1212" s="39" t="str">
        <f ca="1">IF(ISERROR(MATCH(E1212,Код_КЦСР,0)),"",INDIRECT(ADDRESS(MATCH(E1212,Код_КЦСР,0)+1,2,,,"КЦСР")))</f>
        <v>Продвижение городского туристского продукта на российском и международном рынках</v>
      </c>
      <c r="B1212" s="6">
        <v>811</v>
      </c>
      <c r="C1212" s="8" t="s">
        <v>547</v>
      </c>
      <c r="D1212" s="8" t="s">
        <v>528</v>
      </c>
      <c r="E1212" s="6" t="s">
        <v>326</v>
      </c>
      <c r="F1212" s="6"/>
      <c r="G1212" s="15">
        <f t="shared" si="163"/>
        <v>5</v>
      </c>
      <c r="H1212" s="15">
        <f t="shared" si="163"/>
        <v>5</v>
      </c>
    </row>
    <row r="1213" spans="1:8" ht="12.75">
      <c r="A1213" s="39" t="str">
        <f ca="1">IF(ISERROR(MATCH(F1213,Код_КВР,0)),"",INDIRECT(ADDRESS(MATCH(F1213,Код_КВР,0)+1,2,,,"КВР")))</f>
        <v>Закупка товаров, работ и услуг для муниципальных нужд</v>
      </c>
      <c r="B1213" s="6">
        <v>811</v>
      </c>
      <c r="C1213" s="8" t="s">
        <v>547</v>
      </c>
      <c r="D1213" s="8" t="s">
        <v>528</v>
      </c>
      <c r="E1213" s="6" t="s">
        <v>326</v>
      </c>
      <c r="F1213" s="6">
        <v>200</v>
      </c>
      <c r="G1213" s="15">
        <f t="shared" si="163"/>
        <v>5</v>
      </c>
      <c r="H1213" s="15">
        <f t="shared" si="163"/>
        <v>5</v>
      </c>
    </row>
    <row r="1214" spans="1:8" ht="33">
      <c r="A1214" s="39" t="str">
        <f ca="1">IF(ISERROR(MATCH(F1214,Код_КВР,0)),"",INDIRECT(ADDRESS(MATCH(F1214,Код_КВР,0)+1,2,,,"КВР")))</f>
        <v>Иные закупки товаров, работ и услуг для обеспечения муниципальных нужд</v>
      </c>
      <c r="B1214" s="6">
        <v>811</v>
      </c>
      <c r="C1214" s="8" t="s">
        <v>547</v>
      </c>
      <c r="D1214" s="8" t="s">
        <v>528</v>
      </c>
      <c r="E1214" s="6" t="s">
        <v>326</v>
      </c>
      <c r="F1214" s="6">
        <v>240</v>
      </c>
      <c r="G1214" s="15">
        <f t="shared" si="163"/>
        <v>5</v>
      </c>
      <c r="H1214" s="15">
        <f t="shared" si="163"/>
        <v>5</v>
      </c>
    </row>
    <row r="1215" spans="1:8" ht="33">
      <c r="A1215" s="39" t="str">
        <f ca="1">IF(ISERROR(MATCH(F1215,Код_КВР,0)),"",INDIRECT(ADDRESS(MATCH(F1215,Код_КВР,0)+1,2,,,"КВР")))</f>
        <v xml:space="preserve">Прочая закупка товаров, работ и услуг для обеспечения муниципальных нужд         </v>
      </c>
      <c r="B1215" s="6">
        <v>811</v>
      </c>
      <c r="C1215" s="8" t="s">
        <v>547</v>
      </c>
      <c r="D1215" s="8" t="s">
        <v>528</v>
      </c>
      <c r="E1215" s="6" t="s">
        <v>326</v>
      </c>
      <c r="F1215" s="6">
        <v>244</v>
      </c>
      <c r="G1215" s="15">
        <v>5</v>
      </c>
      <c r="H1215" s="15">
        <v>5</v>
      </c>
    </row>
    <row r="1216" spans="1:8" ht="33">
      <c r="A1216" s="39" t="str">
        <f ca="1">IF(ISERROR(MATCH(E1216,Код_КЦСР,0)),"",INDIRECT(ADDRESS(MATCH(E1216,Код_КЦСР,0)+1,2,,,"КЦСР")))</f>
        <v>Муниципальная программа «Развитие земельно-имущественного комплекса  города Череповца» на 2014-2018 годы</v>
      </c>
      <c r="B1216" s="6">
        <v>811</v>
      </c>
      <c r="C1216" s="8" t="s">
        <v>547</v>
      </c>
      <c r="D1216" s="8" t="s">
        <v>528</v>
      </c>
      <c r="E1216" s="6" t="s">
        <v>394</v>
      </c>
      <c r="F1216" s="6"/>
      <c r="G1216" s="15">
        <f aca="true" t="shared" si="164" ref="G1216:H1219">G1217</f>
        <v>728.2</v>
      </c>
      <c r="H1216" s="15">
        <f t="shared" si="164"/>
        <v>728.2</v>
      </c>
    </row>
    <row r="1217" spans="1:8" ht="33">
      <c r="A1217" s="39" t="str">
        <f ca="1">IF(ISERROR(MATCH(E1217,Код_КЦСР,0)),"",INDIRECT(ADDRESS(MATCH(E1217,Код_КЦСР,0)+1,2,,,"КЦСР")))</f>
        <v>Обеспечение исполнения полномочий органа местного самоуправления в области наружной рекламы</v>
      </c>
      <c r="B1217" s="6">
        <v>811</v>
      </c>
      <c r="C1217" s="8" t="s">
        <v>547</v>
      </c>
      <c r="D1217" s="8" t="s">
        <v>528</v>
      </c>
      <c r="E1217" s="6" t="s">
        <v>400</v>
      </c>
      <c r="F1217" s="6"/>
      <c r="G1217" s="15">
        <f t="shared" si="164"/>
        <v>728.2</v>
      </c>
      <c r="H1217" s="15">
        <f t="shared" si="164"/>
        <v>728.2</v>
      </c>
    </row>
    <row r="1218" spans="1:8" ht="12.75">
      <c r="A1218" s="39" t="str">
        <f ca="1">IF(ISERROR(MATCH(F1218,Код_КВР,0)),"",INDIRECT(ADDRESS(MATCH(F1218,Код_КВР,0)+1,2,,,"КВР")))</f>
        <v>Закупка товаров, работ и услуг для муниципальных нужд</v>
      </c>
      <c r="B1218" s="6">
        <v>811</v>
      </c>
      <c r="C1218" s="8" t="s">
        <v>547</v>
      </c>
      <c r="D1218" s="8" t="s">
        <v>528</v>
      </c>
      <c r="E1218" s="6" t="s">
        <v>400</v>
      </c>
      <c r="F1218" s="6">
        <v>200</v>
      </c>
      <c r="G1218" s="15">
        <f t="shared" si="164"/>
        <v>728.2</v>
      </c>
      <c r="H1218" s="15">
        <f t="shared" si="164"/>
        <v>728.2</v>
      </c>
    </row>
    <row r="1219" spans="1:8" ht="33">
      <c r="A1219" s="39" t="str">
        <f ca="1">IF(ISERROR(MATCH(F1219,Код_КВР,0)),"",INDIRECT(ADDRESS(MATCH(F1219,Код_КВР,0)+1,2,,,"КВР")))</f>
        <v>Иные закупки товаров, работ и услуг для обеспечения муниципальных нужд</v>
      </c>
      <c r="B1219" s="6">
        <v>811</v>
      </c>
      <c r="C1219" s="8" t="s">
        <v>547</v>
      </c>
      <c r="D1219" s="8" t="s">
        <v>528</v>
      </c>
      <c r="E1219" s="6" t="s">
        <v>400</v>
      </c>
      <c r="F1219" s="6">
        <v>240</v>
      </c>
      <c r="G1219" s="15">
        <f t="shared" si="164"/>
        <v>728.2</v>
      </c>
      <c r="H1219" s="15">
        <f t="shared" si="164"/>
        <v>728.2</v>
      </c>
    </row>
    <row r="1220" spans="1:8" ht="33">
      <c r="A1220" s="39" t="str">
        <f ca="1">IF(ISERROR(MATCH(F1220,Код_КВР,0)),"",INDIRECT(ADDRESS(MATCH(F1220,Код_КВР,0)+1,2,,,"КВР")))</f>
        <v xml:space="preserve">Прочая закупка товаров, работ и услуг для обеспечения муниципальных нужд         </v>
      </c>
      <c r="B1220" s="6">
        <v>811</v>
      </c>
      <c r="C1220" s="8" t="s">
        <v>547</v>
      </c>
      <c r="D1220" s="8" t="s">
        <v>528</v>
      </c>
      <c r="E1220" s="6" t="s">
        <v>400</v>
      </c>
      <c r="F1220" s="6">
        <v>244</v>
      </c>
      <c r="G1220" s="15">
        <v>728.2</v>
      </c>
      <c r="H1220" s="15">
        <v>728.2</v>
      </c>
    </row>
    <row r="1221" spans="1:8" ht="49.5">
      <c r="A1221" s="39" t="str">
        <f ca="1">IF(ISERROR(MATCH(E1221,Код_КЦСР,0)),"",INDIRECT(ADDRESS(MATCH(E1221,Код_КЦСР,0)+1,2,,,"КЦСР")))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21" s="6">
        <v>811</v>
      </c>
      <c r="C1221" s="8" t="s">
        <v>547</v>
      </c>
      <c r="D1221" s="8" t="s">
        <v>528</v>
      </c>
      <c r="E1221" s="6" t="s">
        <v>402</v>
      </c>
      <c r="F1221" s="6"/>
      <c r="G1221" s="15">
        <f>G1222</f>
        <v>49651.2</v>
      </c>
      <c r="H1221" s="15">
        <f>H1222</f>
        <v>49684.5</v>
      </c>
    </row>
    <row r="1222" spans="1:8" ht="66">
      <c r="A1222" s="39" t="str">
        <f ca="1">IF(ISERROR(MATCH(E1222,Код_КЦСР,0)),"",INDIRECT(ADDRESS(MATCH(E1222,Код_КЦСР,0)+1,2,,,"КЦСР")))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22" s="6">
        <v>811</v>
      </c>
      <c r="C1222" s="8" t="s">
        <v>547</v>
      </c>
      <c r="D1222" s="8" t="s">
        <v>528</v>
      </c>
      <c r="E1222" s="6" t="s">
        <v>411</v>
      </c>
      <c r="F1222" s="6"/>
      <c r="G1222" s="15">
        <f>G1223+G1225+G1228</f>
        <v>49651.2</v>
      </c>
      <c r="H1222" s="15">
        <f>H1223+H1225+H1228</f>
        <v>49684.5</v>
      </c>
    </row>
    <row r="1223" spans="1:8" ht="33">
      <c r="A1223" s="39" t="str">
        <f aca="true" t="shared" si="165" ref="A1223:A1229">IF(ISERROR(MATCH(F1223,Код_КВР,0)),"",INDIRECT(ADDRESS(MATCH(F1223,Код_КВР,0)+1,2,,,"КВР")))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3" s="6">
        <v>811</v>
      </c>
      <c r="C1223" s="8" t="s">
        <v>547</v>
      </c>
      <c r="D1223" s="8" t="s">
        <v>528</v>
      </c>
      <c r="E1223" s="6" t="s">
        <v>411</v>
      </c>
      <c r="F1223" s="6">
        <v>100</v>
      </c>
      <c r="G1223" s="15">
        <f>G1224</f>
        <v>46064.2</v>
      </c>
      <c r="H1223" s="15">
        <f>H1224</f>
        <v>46091.2</v>
      </c>
    </row>
    <row r="1224" spans="1:8" ht="12.75">
      <c r="A1224" s="39" t="str">
        <f ca="1" t="shared" si="165"/>
        <v>Расходы на выплаты персоналу казенных учреждений</v>
      </c>
      <c r="B1224" s="6">
        <v>811</v>
      </c>
      <c r="C1224" s="8" t="s">
        <v>547</v>
      </c>
      <c r="D1224" s="8" t="s">
        <v>528</v>
      </c>
      <c r="E1224" s="6" t="s">
        <v>411</v>
      </c>
      <c r="F1224" s="6">
        <v>110</v>
      </c>
      <c r="G1224" s="15">
        <v>46064.2</v>
      </c>
      <c r="H1224" s="15">
        <v>46091.2</v>
      </c>
    </row>
    <row r="1225" spans="1:8" ht="12.75">
      <c r="A1225" s="39" t="str">
        <f ca="1" t="shared" si="165"/>
        <v>Закупка товаров, работ и услуг для муниципальных нужд</v>
      </c>
      <c r="B1225" s="6">
        <v>811</v>
      </c>
      <c r="C1225" s="8" t="s">
        <v>547</v>
      </c>
      <c r="D1225" s="8" t="s">
        <v>528</v>
      </c>
      <c r="E1225" s="6" t="s">
        <v>411</v>
      </c>
      <c r="F1225" s="6">
        <v>200</v>
      </c>
      <c r="G1225" s="15">
        <f>G1226</f>
        <v>2952.5</v>
      </c>
      <c r="H1225" s="15">
        <f>H1226</f>
        <v>2958.8</v>
      </c>
    </row>
    <row r="1226" spans="1:8" ht="33">
      <c r="A1226" s="39" t="str">
        <f ca="1" t="shared" si="165"/>
        <v>Иные закупки товаров, работ и услуг для обеспечения муниципальных нужд</v>
      </c>
      <c r="B1226" s="6">
        <v>811</v>
      </c>
      <c r="C1226" s="8" t="s">
        <v>547</v>
      </c>
      <c r="D1226" s="8" t="s">
        <v>528</v>
      </c>
      <c r="E1226" s="6" t="s">
        <v>411</v>
      </c>
      <c r="F1226" s="6">
        <v>240</v>
      </c>
      <c r="G1226" s="15">
        <f>G1227</f>
        <v>2952.5</v>
      </c>
      <c r="H1226" s="15">
        <f>H1227</f>
        <v>2958.8</v>
      </c>
    </row>
    <row r="1227" spans="1:8" ht="33">
      <c r="A1227" s="39" t="str">
        <f ca="1" t="shared" si="165"/>
        <v xml:space="preserve">Прочая закупка товаров, работ и услуг для обеспечения муниципальных нужд         </v>
      </c>
      <c r="B1227" s="6">
        <v>811</v>
      </c>
      <c r="C1227" s="8" t="s">
        <v>547</v>
      </c>
      <c r="D1227" s="8" t="s">
        <v>528</v>
      </c>
      <c r="E1227" s="6" t="s">
        <v>411</v>
      </c>
      <c r="F1227" s="6">
        <v>244</v>
      </c>
      <c r="G1227" s="15">
        <v>2952.5</v>
      </c>
      <c r="H1227" s="15">
        <v>2958.8</v>
      </c>
    </row>
    <row r="1228" spans="1:8" ht="12.75">
      <c r="A1228" s="39" t="str">
        <f ca="1" t="shared" si="165"/>
        <v>Иные бюджетные ассигнования</v>
      </c>
      <c r="B1228" s="6">
        <v>811</v>
      </c>
      <c r="C1228" s="8" t="s">
        <v>547</v>
      </c>
      <c r="D1228" s="8" t="s">
        <v>528</v>
      </c>
      <c r="E1228" s="6" t="s">
        <v>411</v>
      </c>
      <c r="F1228" s="6">
        <v>800</v>
      </c>
      <c r="G1228" s="15">
        <f>G1229</f>
        <v>634.5</v>
      </c>
      <c r="H1228" s="15">
        <f>H1229</f>
        <v>634.5</v>
      </c>
    </row>
    <row r="1229" spans="1:8" ht="12.75">
      <c r="A1229" s="39" t="str">
        <f ca="1" t="shared" si="165"/>
        <v>Уплата налогов, сборов и иных платежей</v>
      </c>
      <c r="B1229" s="6">
        <v>811</v>
      </c>
      <c r="C1229" s="8" t="s">
        <v>547</v>
      </c>
      <c r="D1229" s="8" t="s">
        <v>528</v>
      </c>
      <c r="E1229" s="6" t="s">
        <v>411</v>
      </c>
      <c r="F1229" s="6">
        <v>850</v>
      </c>
      <c r="G1229" s="15">
        <f>G1230+G1231</f>
        <v>634.5</v>
      </c>
      <c r="H1229" s="15">
        <f>H1230+H1231</f>
        <v>634.5</v>
      </c>
    </row>
    <row r="1230" spans="1:8" ht="12.75">
      <c r="A1230" s="39" t="str">
        <f ca="1">IF(ISERROR(MATCH(F1230,Код_КВР,0)),"",INDIRECT(ADDRESS(MATCH(F1230,Код_КВР,0)+1,2,,,"КВР")))</f>
        <v>Уплата налога на имущество организаций и земельного налога</v>
      </c>
      <c r="B1230" s="6">
        <v>811</v>
      </c>
      <c r="C1230" s="8" t="s">
        <v>547</v>
      </c>
      <c r="D1230" s="8" t="s">
        <v>528</v>
      </c>
      <c r="E1230" s="6" t="s">
        <v>411</v>
      </c>
      <c r="F1230" s="6">
        <v>851</v>
      </c>
      <c r="G1230" s="15">
        <v>183.1</v>
      </c>
      <c r="H1230" s="15">
        <v>183.1</v>
      </c>
    </row>
    <row r="1231" spans="1:8" ht="12.75">
      <c r="A1231" s="39" t="str">
        <f ca="1">IF(ISERROR(MATCH(F1231,Код_КВР,0)),"",INDIRECT(ADDRESS(MATCH(F1231,Код_КВР,0)+1,2,,,"КВР")))</f>
        <v>Уплата прочих налогов, сборов и иных платежей</v>
      </c>
      <c r="B1231" s="6">
        <v>811</v>
      </c>
      <c r="C1231" s="8" t="s">
        <v>547</v>
      </c>
      <c r="D1231" s="8" t="s">
        <v>528</v>
      </c>
      <c r="E1231" s="6" t="s">
        <v>411</v>
      </c>
      <c r="F1231" s="6">
        <v>852</v>
      </c>
      <c r="G1231" s="15">
        <v>451.4</v>
      </c>
      <c r="H1231" s="15">
        <v>451.4</v>
      </c>
    </row>
    <row r="1232" spans="1:8" ht="33">
      <c r="A1232" s="39" t="str">
        <f ca="1">IF(ISERROR(MATCH(E1232,Код_КЦСР,0)),"",INDIRECT(ADDRESS(MATCH(E1232,Код_КЦСР,0)+1,2,,,"КЦСР")))</f>
        <v>Непрограммные направления деятельности органов местного самоуправления</v>
      </c>
      <c r="B1232" s="6">
        <v>811</v>
      </c>
      <c r="C1232" s="8" t="s">
        <v>547</v>
      </c>
      <c r="D1232" s="8" t="s">
        <v>528</v>
      </c>
      <c r="E1232" s="6" t="s">
        <v>7</v>
      </c>
      <c r="F1232" s="6"/>
      <c r="G1232" s="15">
        <f aca="true" t="shared" si="166" ref="G1232:H1234">G1233</f>
        <v>37474.299999999996</v>
      </c>
      <c r="H1232" s="15">
        <f t="shared" si="166"/>
        <v>37474.299999999996</v>
      </c>
    </row>
    <row r="1233" spans="1:8" ht="12.75">
      <c r="A1233" s="39" t="str">
        <f ca="1">IF(ISERROR(MATCH(E1233,Код_КЦСР,0)),"",INDIRECT(ADDRESS(MATCH(E1233,Код_КЦСР,0)+1,2,,,"КЦСР")))</f>
        <v>Расходы, не включенные в муниципальные программы города Череповца</v>
      </c>
      <c r="B1233" s="6">
        <v>811</v>
      </c>
      <c r="C1233" s="8" t="s">
        <v>547</v>
      </c>
      <c r="D1233" s="8" t="s">
        <v>528</v>
      </c>
      <c r="E1233" s="6" t="s">
        <v>9</v>
      </c>
      <c r="F1233" s="6"/>
      <c r="G1233" s="15">
        <f>G1234+G1244</f>
        <v>37474.299999999996</v>
      </c>
      <c r="H1233" s="15">
        <f>H1234+H1244</f>
        <v>37474.299999999996</v>
      </c>
    </row>
    <row r="1234" spans="1:8" ht="33">
      <c r="A1234" s="39" t="str">
        <f ca="1">IF(ISERROR(MATCH(E1234,Код_КЦСР,0)),"",INDIRECT(ADDRESS(MATCH(E1234,Код_КЦСР,0)+1,2,,,"КЦСР")))</f>
        <v>Руководство и управление в сфере установленных функций органов местного самоуправления</v>
      </c>
      <c r="B1234" s="6">
        <v>811</v>
      </c>
      <c r="C1234" s="8" t="s">
        <v>547</v>
      </c>
      <c r="D1234" s="8" t="s">
        <v>528</v>
      </c>
      <c r="E1234" s="6" t="s">
        <v>11</v>
      </c>
      <c r="F1234" s="6"/>
      <c r="G1234" s="15">
        <f t="shared" si="166"/>
        <v>37474.299999999996</v>
      </c>
      <c r="H1234" s="15">
        <f t="shared" si="166"/>
        <v>37474.299999999996</v>
      </c>
    </row>
    <row r="1235" spans="1:8" ht="12.75">
      <c r="A1235" s="39" t="str">
        <f ca="1">IF(ISERROR(MATCH(E1235,Код_КЦСР,0)),"",INDIRECT(ADDRESS(MATCH(E1235,Код_КЦСР,0)+1,2,,,"КЦСР")))</f>
        <v>Центральный аппарат</v>
      </c>
      <c r="B1235" s="6">
        <v>811</v>
      </c>
      <c r="C1235" s="8" t="s">
        <v>547</v>
      </c>
      <c r="D1235" s="8" t="s">
        <v>528</v>
      </c>
      <c r="E1235" s="6" t="s">
        <v>14</v>
      </c>
      <c r="F1235" s="6"/>
      <c r="G1235" s="15">
        <f>G1236+G1238+G1241</f>
        <v>37474.299999999996</v>
      </c>
      <c r="H1235" s="15">
        <f>H1236+H1238+H1241</f>
        <v>37474.299999999996</v>
      </c>
    </row>
    <row r="1236" spans="1:8" ht="33">
      <c r="A1236" s="39" t="str">
        <f aca="true" t="shared" si="167" ref="A1236:A1242">IF(ISERROR(MATCH(F1236,Код_КВР,0)),"",INDIRECT(ADDRESS(MATCH(F1236,Код_КВР,0)+1,2,,,"КВР")))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36" s="6">
        <v>811</v>
      </c>
      <c r="C1236" s="8" t="s">
        <v>547</v>
      </c>
      <c r="D1236" s="8" t="s">
        <v>528</v>
      </c>
      <c r="E1236" s="6" t="s">
        <v>14</v>
      </c>
      <c r="F1236" s="6">
        <v>100</v>
      </c>
      <c r="G1236" s="15">
        <f>G1237</f>
        <v>37449.7</v>
      </c>
      <c r="H1236" s="15">
        <f>H1237</f>
        <v>37449.7</v>
      </c>
    </row>
    <row r="1237" spans="1:8" ht="12.75">
      <c r="A1237" s="39" t="str">
        <f ca="1" t="shared" si="167"/>
        <v>Расходы на выплаты персоналу муниципальных органов</v>
      </c>
      <c r="B1237" s="6">
        <v>811</v>
      </c>
      <c r="C1237" s="8" t="s">
        <v>547</v>
      </c>
      <c r="D1237" s="8" t="s">
        <v>528</v>
      </c>
      <c r="E1237" s="6" t="s">
        <v>14</v>
      </c>
      <c r="F1237" s="6">
        <v>120</v>
      </c>
      <c r="G1237" s="15">
        <v>37449.7</v>
      </c>
      <c r="H1237" s="15">
        <v>37449.7</v>
      </c>
    </row>
    <row r="1238" spans="1:8" ht="12.75">
      <c r="A1238" s="39" t="str">
        <f ca="1" t="shared" si="167"/>
        <v>Закупка товаров, работ и услуг для муниципальных нужд</v>
      </c>
      <c r="B1238" s="6">
        <v>811</v>
      </c>
      <c r="C1238" s="8" t="s">
        <v>547</v>
      </c>
      <c r="D1238" s="8" t="s">
        <v>528</v>
      </c>
      <c r="E1238" s="6" t="s">
        <v>14</v>
      </c>
      <c r="F1238" s="6">
        <v>200</v>
      </c>
      <c r="G1238" s="15">
        <f>G1239</f>
        <v>21.6</v>
      </c>
      <c r="H1238" s="15">
        <f>H1239</f>
        <v>21.6</v>
      </c>
    </row>
    <row r="1239" spans="1:8" ht="33">
      <c r="A1239" s="39" t="str">
        <f ca="1" t="shared" si="167"/>
        <v>Иные закупки товаров, работ и услуг для обеспечения муниципальных нужд</v>
      </c>
      <c r="B1239" s="6">
        <v>811</v>
      </c>
      <c r="C1239" s="8" t="s">
        <v>547</v>
      </c>
      <c r="D1239" s="8" t="s">
        <v>528</v>
      </c>
      <c r="E1239" s="6" t="s">
        <v>14</v>
      </c>
      <c r="F1239" s="6">
        <v>240</v>
      </c>
      <c r="G1239" s="15">
        <f>G1240</f>
        <v>21.6</v>
      </c>
      <c r="H1239" s="15">
        <f>H1240</f>
        <v>21.6</v>
      </c>
    </row>
    <row r="1240" spans="1:8" ht="33">
      <c r="A1240" s="39" t="str">
        <f ca="1" t="shared" si="167"/>
        <v xml:space="preserve">Прочая закупка товаров, работ и услуг для обеспечения муниципальных нужд         </v>
      </c>
      <c r="B1240" s="6">
        <v>811</v>
      </c>
      <c r="C1240" s="8" t="s">
        <v>547</v>
      </c>
      <c r="D1240" s="8" t="s">
        <v>528</v>
      </c>
      <c r="E1240" s="6" t="s">
        <v>14</v>
      </c>
      <c r="F1240" s="6">
        <v>244</v>
      </c>
      <c r="G1240" s="15">
        <v>21.6</v>
      </c>
      <c r="H1240" s="15">
        <v>21.6</v>
      </c>
    </row>
    <row r="1241" spans="1:8" ht="12.75">
      <c r="A1241" s="39" t="str">
        <f ca="1" t="shared" si="167"/>
        <v>Иные бюджетные ассигнования</v>
      </c>
      <c r="B1241" s="6">
        <v>811</v>
      </c>
      <c r="C1241" s="8" t="s">
        <v>547</v>
      </c>
      <c r="D1241" s="8" t="s">
        <v>528</v>
      </c>
      <c r="E1241" s="6" t="s">
        <v>14</v>
      </c>
      <c r="F1241" s="6">
        <v>800</v>
      </c>
      <c r="G1241" s="15">
        <f>G1242</f>
        <v>3</v>
      </c>
      <c r="H1241" s="15">
        <f>H1242</f>
        <v>3</v>
      </c>
    </row>
    <row r="1242" spans="1:8" ht="12.75">
      <c r="A1242" s="39" t="str">
        <f ca="1" t="shared" si="167"/>
        <v>Уплата налогов, сборов и иных платежей</v>
      </c>
      <c r="B1242" s="6">
        <v>811</v>
      </c>
      <c r="C1242" s="8" t="s">
        <v>547</v>
      </c>
      <c r="D1242" s="8" t="s">
        <v>528</v>
      </c>
      <c r="E1242" s="6" t="s">
        <v>14</v>
      </c>
      <c r="F1242" s="6">
        <v>850</v>
      </c>
      <c r="G1242" s="15">
        <f>G1243</f>
        <v>3</v>
      </c>
      <c r="H1242" s="15">
        <f>H1243</f>
        <v>3</v>
      </c>
    </row>
    <row r="1243" spans="1:8" ht="12.75">
      <c r="A1243" s="39" t="str">
        <f ca="1">IF(ISERROR(MATCH(F1243,Код_КВР,0)),"",INDIRECT(ADDRESS(MATCH(F1243,Код_КВР,0)+1,2,,,"КВР")))</f>
        <v>Уплата прочих налогов, сборов и иных платежей</v>
      </c>
      <c r="B1243" s="6">
        <v>811</v>
      </c>
      <c r="C1243" s="8" t="s">
        <v>547</v>
      </c>
      <c r="D1243" s="8" t="s">
        <v>528</v>
      </c>
      <c r="E1243" s="6" t="s">
        <v>14</v>
      </c>
      <c r="F1243" s="6">
        <v>852</v>
      </c>
      <c r="G1243" s="15">
        <v>3</v>
      </c>
      <c r="H1243" s="15">
        <v>3</v>
      </c>
    </row>
    <row r="1244" spans="1:8" ht="132">
      <c r="A1244" s="39" t="str">
        <f ca="1">IF(ISERROR(MATCH(E1244,Код_КЦСР,0)),"",INDIRECT(ADDRESS(MATCH(E1244,Код_КЦСР,0)+1,2,,,"КЦСР")))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244" s="6">
        <v>811</v>
      </c>
      <c r="C1244" s="8" t="s">
        <v>547</v>
      </c>
      <c r="D1244" s="8" t="s">
        <v>528</v>
      </c>
      <c r="E1244" s="6" t="s">
        <v>131</v>
      </c>
      <c r="F1244" s="6"/>
      <c r="G1244" s="15">
        <f>G1245</f>
        <v>0</v>
      </c>
      <c r="H1244" s="15">
        <f>H1245</f>
        <v>0</v>
      </c>
    </row>
    <row r="1245" spans="1:8" ht="33">
      <c r="A1245" s="39" t="str">
        <f ca="1">IF(ISERROR(MATCH(F1245,Код_КВР,0)),"",INDIRECT(ADDRESS(MATCH(F1245,Код_КВР,0)+1,2,,,"КВР")))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45" s="6">
        <v>811</v>
      </c>
      <c r="C1245" s="8" t="s">
        <v>547</v>
      </c>
      <c r="D1245" s="8" t="s">
        <v>528</v>
      </c>
      <c r="E1245" s="6" t="s">
        <v>131</v>
      </c>
      <c r="F1245" s="6">
        <v>100</v>
      </c>
      <c r="G1245" s="15">
        <f>G1246</f>
        <v>0</v>
      </c>
      <c r="H1245" s="15">
        <f>H1246</f>
        <v>0</v>
      </c>
    </row>
    <row r="1246" spans="1:8" ht="12.75">
      <c r="A1246" s="39" t="str">
        <f ca="1">IF(ISERROR(MATCH(F1246,Код_КВР,0)),"",INDIRECT(ADDRESS(MATCH(F1246,Код_КВР,0)+1,2,,,"КВР")))</f>
        <v>Расходы на выплаты персоналу муниципальных органов</v>
      </c>
      <c r="B1246" s="6">
        <v>811</v>
      </c>
      <c r="C1246" s="8" t="s">
        <v>547</v>
      </c>
      <c r="D1246" s="8" t="s">
        <v>528</v>
      </c>
      <c r="E1246" s="6" t="s">
        <v>131</v>
      </c>
      <c r="F1246" s="6">
        <v>120</v>
      </c>
      <c r="G1246" s="15"/>
      <c r="H1246" s="15"/>
    </row>
    <row r="1247" spans="1:8" ht="12.75">
      <c r="A1247" s="39" t="str">
        <f ca="1">IF(ISERROR(MATCH(C1247,Код_Раздел,0)),"",INDIRECT(ADDRESS(MATCH(C1247,Код_Раздел,0)+1,2,,,"Раздел")))</f>
        <v>Жилищно-коммунальное хозяйство</v>
      </c>
      <c r="B1247" s="6">
        <v>811</v>
      </c>
      <c r="C1247" s="8" t="s">
        <v>552</v>
      </c>
      <c r="D1247" s="8"/>
      <c r="E1247" s="6"/>
      <c r="F1247" s="6"/>
      <c r="G1247" s="15">
        <f>G1248+G1255</f>
        <v>0</v>
      </c>
      <c r="H1247" s="15">
        <f>H1248+H1255</f>
        <v>0</v>
      </c>
    </row>
    <row r="1248" spans="1:8" ht="12.75">
      <c r="A1248" s="10" t="s">
        <v>582</v>
      </c>
      <c r="B1248" s="6">
        <v>811</v>
      </c>
      <c r="C1248" s="8" t="s">
        <v>552</v>
      </c>
      <c r="D1248" s="8" t="s">
        <v>545</v>
      </c>
      <c r="E1248" s="6"/>
      <c r="F1248" s="6"/>
      <c r="G1248" s="15">
        <f>G1249</f>
        <v>0</v>
      </c>
      <c r="H1248" s="15">
        <f>H1249</f>
        <v>0</v>
      </c>
    </row>
    <row r="1249" spans="1:8" ht="49.5">
      <c r="A1249" s="39" t="str">
        <f ca="1">IF(ISERROR(MATCH(E1249,Код_КЦСР,0)),"",INDIRECT(ADDRESS(MATCH(E1249,Код_КЦСР,0)+1,2,,,"КЦСР")))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49" s="6">
        <v>811</v>
      </c>
      <c r="C1249" s="8" t="s">
        <v>552</v>
      </c>
      <c r="D1249" s="8" t="s">
        <v>545</v>
      </c>
      <c r="E1249" s="6" t="s">
        <v>402</v>
      </c>
      <c r="F1249" s="6"/>
      <c r="G1249" s="15">
        <f aca="true" t="shared" si="168" ref="G1249:H1253">G1250</f>
        <v>0</v>
      </c>
      <c r="H1249" s="15">
        <f t="shared" si="168"/>
        <v>0</v>
      </c>
    </row>
    <row r="1250" spans="1:8" ht="33">
      <c r="A1250" s="39" t="str">
        <f ca="1">IF(ISERROR(MATCH(E1250,Код_КЦСР,0)),"",INDIRECT(ADDRESS(MATCH(E1250,Код_КЦСР,0)+1,2,,,"КЦСР")))</f>
        <v>Капитальное строительство и реконструкция объектов муниципальной собственности</v>
      </c>
      <c r="B1250" s="6">
        <v>811</v>
      </c>
      <c r="C1250" s="8" t="s">
        <v>552</v>
      </c>
      <c r="D1250" s="8" t="s">
        <v>545</v>
      </c>
      <c r="E1250" s="6" t="s">
        <v>404</v>
      </c>
      <c r="F1250" s="6"/>
      <c r="G1250" s="15">
        <f t="shared" si="168"/>
        <v>0</v>
      </c>
      <c r="H1250" s="15">
        <f t="shared" si="168"/>
        <v>0</v>
      </c>
    </row>
    <row r="1251" spans="1:8" ht="12.75">
      <c r="A1251" s="39" t="str">
        <f ca="1">IF(ISERROR(MATCH(E1251,Код_КЦСР,0)),"",INDIRECT(ADDRESS(MATCH(E1251,Код_КЦСР,0)+1,2,,,"КЦСР")))</f>
        <v>Строительство полигона твердых бытовых отходов (ТБО) №2</v>
      </c>
      <c r="B1251" s="6">
        <v>811</v>
      </c>
      <c r="C1251" s="8" t="s">
        <v>552</v>
      </c>
      <c r="D1251" s="8" t="s">
        <v>545</v>
      </c>
      <c r="E1251" s="6" t="s">
        <v>409</v>
      </c>
      <c r="F1251" s="6"/>
      <c r="G1251" s="15">
        <f t="shared" si="168"/>
        <v>0</v>
      </c>
      <c r="H1251" s="15">
        <f t="shared" si="168"/>
        <v>0</v>
      </c>
    </row>
    <row r="1252" spans="1:8" ht="33">
      <c r="A1252" s="39" t="str">
        <f ca="1">IF(ISERROR(MATCH(F1252,Код_КВР,0)),"",INDIRECT(ADDRESS(MATCH(F1252,Код_КВР,0)+1,2,,,"КВР")))</f>
        <v>Капитальные вложения в объекты недвижимого имущества муниципальной собственности</v>
      </c>
      <c r="B1252" s="6">
        <v>811</v>
      </c>
      <c r="C1252" s="8" t="s">
        <v>552</v>
      </c>
      <c r="D1252" s="8" t="s">
        <v>545</v>
      </c>
      <c r="E1252" s="6" t="s">
        <v>409</v>
      </c>
      <c r="F1252" s="6">
        <v>400</v>
      </c>
      <c r="G1252" s="15">
        <f t="shared" si="168"/>
        <v>0</v>
      </c>
      <c r="H1252" s="15">
        <f t="shared" si="168"/>
        <v>0</v>
      </c>
    </row>
    <row r="1253" spans="1:8" ht="12.75">
      <c r="A1253" s="39" t="str">
        <f ca="1">IF(ISERROR(MATCH(F1253,Код_КВР,0)),"",INDIRECT(ADDRESS(MATCH(F1253,Код_КВР,0)+1,2,,,"КВР")))</f>
        <v>Бюджетные инвестиции</v>
      </c>
      <c r="B1253" s="6">
        <v>811</v>
      </c>
      <c r="C1253" s="8" t="s">
        <v>552</v>
      </c>
      <c r="D1253" s="8" t="s">
        <v>545</v>
      </c>
      <c r="E1253" s="6" t="s">
        <v>409</v>
      </c>
      <c r="F1253" s="6">
        <v>410</v>
      </c>
      <c r="G1253" s="15">
        <f t="shared" si="168"/>
        <v>0</v>
      </c>
      <c r="H1253" s="15">
        <f t="shared" si="168"/>
        <v>0</v>
      </c>
    </row>
    <row r="1254" spans="1:8" ht="33">
      <c r="A1254" s="39" t="str">
        <f ca="1">IF(ISERROR(MATCH(F1254,Код_КВР,0)),"",INDIRECT(ADDRESS(MATCH(F1254,Код_КВР,0)+1,2,,,"КВР")))</f>
        <v>Бюджетные инвестиции в объекты капитального строительства муниципальной собственности</v>
      </c>
      <c r="B1254" s="6">
        <v>811</v>
      </c>
      <c r="C1254" s="8" t="s">
        <v>552</v>
      </c>
      <c r="D1254" s="8" t="s">
        <v>545</v>
      </c>
      <c r="E1254" s="6" t="s">
        <v>409</v>
      </c>
      <c r="F1254" s="6">
        <v>414</v>
      </c>
      <c r="G1254" s="15"/>
      <c r="H1254" s="15"/>
    </row>
    <row r="1255" spans="1:8" ht="12.75">
      <c r="A1255" s="13" t="s">
        <v>581</v>
      </c>
      <c r="B1255" s="6">
        <v>811</v>
      </c>
      <c r="C1255" s="8" t="s">
        <v>552</v>
      </c>
      <c r="D1255" s="8" t="s">
        <v>546</v>
      </c>
      <c r="E1255" s="6"/>
      <c r="F1255" s="6"/>
      <c r="G1255" s="15">
        <f aca="true" t="shared" si="169" ref="G1255:H1260">G1256</f>
        <v>0</v>
      </c>
      <c r="H1255" s="15">
        <f t="shared" si="169"/>
        <v>0</v>
      </c>
    </row>
    <row r="1256" spans="1:8" ht="49.5">
      <c r="A1256" s="39" t="str">
        <f ca="1">IF(ISERROR(MATCH(E1256,Код_КЦСР,0)),"",INDIRECT(ADDRESS(MATCH(E1256,Код_КЦСР,0)+1,2,,,"КЦСР")))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56" s="6">
        <v>811</v>
      </c>
      <c r="C1256" s="8" t="s">
        <v>552</v>
      </c>
      <c r="D1256" s="8" t="s">
        <v>546</v>
      </c>
      <c r="E1256" s="6" t="s">
        <v>402</v>
      </c>
      <c r="F1256" s="6"/>
      <c r="G1256" s="15">
        <f t="shared" si="169"/>
        <v>0</v>
      </c>
      <c r="H1256" s="15">
        <f t="shared" si="169"/>
        <v>0</v>
      </c>
    </row>
    <row r="1257" spans="1:8" ht="33">
      <c r="A1257" s="39" t="str">
        <f ca="1">IF(ISERROR(MATCH(E1257,Код_КЦСР,0)),"",INDIRECT(ADDRESS(MATCH(E1257,Код_КЦСР,0)+1,2,,,"КЦСР")))</f>
        <v>Капитальное строительство и реконструкция объектов муниципальной собственности</v>
      </c>
      <c r="B1257" s="6">
        <v>811</v>
      </c>
      <c r="C1257" s="8" t="s">
        <v>552</v>
      </c>
      <c r="D1257" s="8" t="s">
        <v>546</v>
      </c>
      <c r="E1257" s="6" t="s">
        <v>404</v>
      </c>
      <c r="F1257" s="6"/>
      <c r="G1257" s="15">
        <f t="shared" si="169"/>
        <v>0</v>
      </c>
      <c r="H1257" s="15">
        <f t="shared" si="169"/>
        <v>0</v>
      </c>
    </row>
    <row r="1258" spans="1:8" ht="12.75">
      <c r="A1258" s="39" t="str">
        <f ca="1">IF(ISERROR(MATCH(E1258,Код_КЦСР,0)),"",INDIRECT(ADDRESS(MATCH(E1258,Код_КЦСР,0)+1,2,,,"КЦСР")))</f>
        <v>Строительство объектов сметной стоимостью до 100 млн. рублей</v>
      </c>
      <c r="B1258" s="6">
        <v>811</v>
      </c>
      <c r="C1258" s="8" t="s">
        <v>552</v>
      </c>
      <c r="D1258" s="8" t="s">
        <v>546</v>
      </c>
      <c r="E1258" s="6" t="s">
        <v>405</v>
      </c>
      <c r="F1258" s="6"/>
      <c r="G1258" s="15">
        <f t="shared" si="169"/>
        <v>0</v>
      </c>
      <c r="H1258" s="15">
        <f t="shared" si="169"/>
        <v>0</v>
      </c>
    </row>
    <row r="1259" spans="1:8" ht="33">
      <c r="A1259" s="39" t="str">
        <f ca="1">IF(ISERROR(MATCH(F1259,Код_КВР,0)),"",INDIRECT(ADDRESS(MATCH(F1259,Код_КВР,0)+1,2,,,"КВР")))</f>
        <v>Капитальные вложения в объекты недвижимого имущества муниципальной собственности</v>
      </c>
      <c r="B1259" s="6">
        <v>811</v>
      </c>
      <c r="C1259" s="8" t="s">
        <v>552</v>
      </c>
      <c r="D1259" s="8" t="s">
        <v>546</v>
      </c>
      <c r="E1259" s="6" t="s">
        <v>405</v>
      </c>
      <c r="F1259" s="6">
        <v>400</v>
      </c>
      <c r="G1259" s="15">
        <f t="shared" si="169"/>
        <v>0</v>
      </c>
      <c r="H1259" s="15">
        <f t="shared" si="169"/>
        <v>0</v>
      </c>
    </row>
    <row r="1260" spans="1:8" ht="12.75">
      <c r="A1260" s="39" t="str">
        <f ca="1">IF(ISERROR(MATCH(F1260,Код_КВР,0)),"",INDIRECT(ADDRESS(MATCH(F1260,Код_КВР,0)+1,2,,,"КВР")))</f>
        <v>Бюджетные инвестиции</v>
      </c>
      <c r="B1260" s="6">
        <v>811</v>
      </c>
      <c r="C1260" s="8" t="s">
        <v>552</v>
      </c>
      <c r="D1260" s="8" t="s">
        <v>546</v>
      </c>
      <c r="E1260" s="6" t="s">
        <v>405</v>
      </c>
      <c r="F1260" s="6">
        <v>410</v>
      </c>
      <c r="G1260" s="15">
        <f t="shared" si="169"/>
        <v>0</v>
      </c>
      <c r="H1260" s="15">
        <f t="shared" si="169"/>
        <v>0</v>
      </c>
    </row>
    <row r="1261" spans="1:8" ht="33">
      <c r="A1261" s="39" t="str">
        <f ca="1">IF(ISERROR(MATCH(F1261,Код_КВР,0)),"",INDIRECT(ADDRESS(MATCH(F1261,Код_КВР,0)+1,2,,,"КВР")))</f>
        <v>Бюджетные инвестиции в объекты капитального строительства муниципальной собственности</v>
      </c>
      <c r="B1261" s="6">
        <v>811</v>
      </c>
      <c r="C1261" s="8" t="s">
        <v>552</v>
      </c>
      <c r="D1261" s="8" t="s">
        <v>546</v>
      </c>
      <c r="E1261" s="6" t="s">
        <v>405</v>
      </c>
      <c r="F1261" s="6">
        <v>414</v>
      </c>
      <c r="G1261" s="15"/>
      <c r="H1261" s="15"/>
    </row>
    <row r="1262" spans="1:8" ht="12.75">
      <c r="A1262" s="39" t="str">
        <f ca="1">IF(ISERROR(MATCH(C1262,Код_Раздел,0)),"",INDIRECT(ADDRESS(MATCH(C1262,Код_Раздел,0)+1,2,,,"Раздел")))</f>
        <v>Образование</v>
      </c>
      <c r="B1262" s="6">
        <v>811</v>
      </c>
      <c r="C1262" s="8" t="s">
        <v>527</v>
      </c>
      <c r="D1262" s="8"/>
      <c r="E1262" s="6"/>
      <c r="F1262" s="6"/>
      <c r="G1262" s="15">
        <f>G1263+G1269+G1282</f>
        <v>5655.8</v>
      </c>
      <c r="H1262" s="15">
        <f>H1263+H1269+H1282</f>
        <v>5542.6</v>
      </c>
    </row>
    <row r="1263" spans="1:8" ht="12.75">
      <c r="A1263" s="10" t="s">
        <v>579</v>
      </c>
      <c r="B1263" s="6">
        <v>811</v>
      </c>
      <c r="C1263" s="8" t="s">
        <v>527</v>
      </c>
      <c r="D1263" s="8" t="s">
        <v>545</v>
      </c>
      <c r="E1263" s="6"/>
      <c r="F1263" s="6"/>
      <c r="G1263" s="15">
        <f aca="true" t="shared" si="170" ref="G1263:H1267">G1264</f>
        <v>0</v>
      </c>
      <c r="H1263" s="15">
        <f t="shared" si="170"/>
        <v>0</v>
      </c>
    </row>
    <row r="1264" spans="1:8" ht="49.5">
      <c r="A1264" s="39" t="str">
        <f ca="1">IF(ISERROR(MATCH(E1264,Код_КЦСР,0)),"",INDIRECT(ADDRESS(MATCH(E1264,Код_КЦСР,0)+1,2,,,"КЦСР")))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64" s="6">
        <v>811</v>
      </c>
      <c r="C1264" s="8" t="s">
        <v>527</v>
      </c>
      <c r="D1264" s="8" t="s">
        <v>545</v>
      </c>
      <c r="E1264" s="6" t="s">
        <v>402</v>
      </c>
      <c r="F1264" s="6"/>
      <c r="G1264" s="15">
        <f t="shared" si="170"/>
        <v>0</v>
      </c>
      <c r="H1264" s="15">
        <f t="shared" si="170"/>
        <v>0</v>
      </c>
    </row>
    <row r="1265" spans="1:8" ht="12.75">
      <c r="A1265" s="39" t="str">
        <f ca="1">IF(ISERROR(MATCH(E1265,Код_КЦСР,0)),"",INDIRECT(ADDRESS(MATCH(E1265,Код_КЦСР,0)+1,2,,,"КЦСР")))</f>
        <v>Капитальный ремонт  объектов муниципальной собственности</v>
      </c>
      <c r="B1265" s="6">
        <v>811</v>
      </c>
      <c r="C1265" s="8" t="s">
        <v>527</v>
      </c>
      <c r="D1265" s="8" t="s">
        <v>545</v>
      </c>
      <c r="E1265" s="6" t="s">
        <v>410</v>
      </c>
      <c r="F1265" s="6"/>
      <c r="G1265" s="15">
        <f t="shared" si="170"/>
        <v>0</v>
      </c>
      <c r="H1265" s="15">
        <f t="shared" si="170"/>
        <v>0</v>
      </c>
    </row>
    <row r="1266" spans="1:8" ht="12.75">
      <c r="A1266" s="39" t="str">
        <f ca="1">IF(ISERROR(MATCH(F1266,Код_КВР,0)),"",INDIRECT(ADDRESS(MATCH(F1266,Код_КВР,0)+1,2,,,"КВР")))</f>
        <v>Закупка товаров, работ и услуг для муниципальных нужд</v>
      </c>
      <c r="B1266" s="6">
        <v>811</v>
      </c>
      <c r="C1266" s="8" t="s">
        <v>527</v>
      </c>
      <c r="D1266" s="8" t="s">
        <v>545</v>
      </c>
      <c r="E1266" s="6" t="s">
        <v>410</v>
      </c>
      <c r="F1266" s="6">
        <v>200</v>
      </c>
      <c r="G1266" s="15">
        <f t="shared" si="170"/>
        <v>0</v>
      </c>
      <c r="H1266" s="15">
        <f t="shared" si="170"/>
        <v>0</v>
      </c>
    </row>
    <row r="1267" spans="1:8" ht="33">
      <c r="A1267" s="39" t="str">
        <f ca="1">IF(ISERROR(MATCH(F1267,Код_КВР,0)),"",INDIRECT(ADDRESS(MATCH(F1267,Код_КВР,0)+1,2,,,"КВР")))</f>
        <v>Иные закупки товаров, работ и услуг для обеспечения муниципальных нужд</v>
      </c>
      <c r="B1267" s="6">
        <v>811</v>
      </c>
      <c r="C1267" s="8" t="s">
        <v>527</v>
      </c>
      <c r="D1267" s="8" t="s">
        <v>545</v>
      </c>
      <c r="E1267" s="6" t="s">
        <v>410</v>
      </c>
      <c r="F1267" s="6">
        <v>240</v>
      </c>
      <c r="G1267" s="15">
        <f t="shared" si="170"/>
        <v>0</v>
      </c>
      <c r="H1267" s="15">
        <f t="shared" si="170"/>
        <v>0</v>
      </c>
    </row>
    <row r="1268" spans="1:8" ht="33">
      <c r="A1268" s="39" t="str">
        <f ca="1">IF(ISERROR(MATCH(F1268,Код_КВР,0)),"",INDIRECT(ADDRESS(MATCH(F1268,Код_КВР,0)+1,2,,,"КВР")))</f>
        <v>Закупка товаров, работ, услуг в целях капитального ремонта муниципального имущества</v>
      </c>
      <c r="B1268" s="6">
        <v>811</v>
      </c>
      <c r="C1268" s="8" t="s">
        <v>527</v>
      </c>
      <c r="D1268" s="8" t="s">
        <v>545</v>
      </c>
      <c r="E1268" s="6" t="s">
        <v>410</v>
      </c>
      <c r="F1268" s="6">
        <v>243</v>
      </c>
      <c r="G1268" s="15"/>
      <c r="H1268" s="15"/>
    </row>
    <row r="1269" spans="1:8" ht="12.75">
      <c r="A1269" s="10" t="s">
        <v>531</v>
      </c>
      <c r="B1269" s="6">
        <v>811</v>
      </c>
      <c r="C1269" s="8" t="s">
        <v>527</v>
      </c>
      <c r="D1269" s="8" t="s">
        <v>527</v>
      </c>
      <c r="E1269" s="6"/>
      <c r="F1269" s="6"/>
      <c r="G1269" s="15">
        <f aca="true" t="shared" si="171" ref="G1269:H1273">G1270</f>
        <v>5655.8</v>
      </c>
      <c r="H1269" s="15">
        <f t="shared" si="171"/>
        <v>5542.6</v>
      </c>
    </row>
    <row r="1270" spans="1:8" ht="33">
      <c r="A1270" s="39" t="str">
        <f ca="1">IF(ISERROR(MATCH(E1270,Код_КЦСР,0)),"",INDIRECT(ADDRESS(MATCH(E1270,Код_КЦСР,0)+1,2,,,"КЦСР")))</f>
        <v>Муниципальная программа «Социальная поддержка граждан на 2014-2018 годы»</v>
      </c>
      <c r="B1270" s="6">
        <v>811</v>
      </c>
      <c r="C1270" s="8" t="s">
        <v>527</v>
      </c>
      <c r="D1270" s="8" t="s">
        <v>527</v>
      </c>
      <c r="E1270" s="6" t="s">
        <v>330</v>
      </c>
      <c r="F1270" s="6"/>
      <c r="G1270" s="15">
        <f>G1271+G1275</f>
        <v>5655.8</v>
      </c>
      <c r="H1270" s="15">
        <f>H1271+H1275</f>
        <v>5542.6</v>
      </c>
    </row>
    <row r="1271" spans="1:8" ht="66">
      <c r="A1271" s="39" t="str">
        <f ca="1">IF(ISERROR(MATCH(E1271,Код_КЦСР,0)),"",INDIRECT(ADDRESS(MATCH(E1271,Код_КЦСР,0)+1,2,,,"КЦСР")))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271" s="6">
        <v>811</v>
      </c>
      <c r="C1271" s="8" t="s">
        <v>527</v>
      </c>
      <c r="D1271" s="8" t="s">
        <v>527</v>
      </c>
      <c r="E1271" s="6" t="s">
        <v>334</v>
      </c>
      <c r="F1271" s="6"/>
      <c r="G1271" s="15">
        <f t="shared" si="171"/>
        <v>113.2</v>
      </c>
      <c r="H1271" s="15">
        <f t="shared" si="171"/>
        <v>0</v>
      </c>
    </row>
    <row r="1272" spans="1:8" ht="33">
      <c r="A1272" s="39" t="str">
        <f ca="1">IF(ISERROR(MATCH(F1272,Код_КВР,0)),"",INDIRECT(ADDRESS(MATCH(F1272,Код_КВР,0)+1,2,,,"КВР")))</f>
        <v>Капитальные вложения в объекты недвижимого имущества муниципальной собственности</v>
      </c>
      <c r="B1272" s="6">
        <v>811</v>
      </c>
      <c r="C1272" s="8" t="s">
        <v>527</v>
      </c>
      <c r="D1272" s="8" t="s">
        <v>527</v>
      </c>
      <c r="E1272" s="6" t="s">
        <v>334</v>
      </c>
      <c r="F1272" s="6">
        <v>400</v>
      </c>
      <c r="G1272" s="15">
        <f t="shared" si="171"/>
        <v>113.2</v>
      </c>
      <c r="H1272" s="15">
        <f t="shared" si="171"/>
        <v>0</v>
      </c>
    </row>
    <row r="1273" spans="1:8" ht="12.75">
      <c r="A1273" s="39" t="str">
        <f ca="1">IF(ISERROR(MATCH(F1273,Код_КВР,0)),"",INDIRECT(ADDRESS(MATCH(F1273,Код_КВР,0)+1,2,,,"КВР")))</f>
        <v>Бюджетные инвестиции</v>
      </c>
      <c r="B1273" s="6">
        <v>811</v>
      </c>
      <c r="C1273" s="8" t="s">
        <v>527</v>
      </c>
      <c r="D1273" s="8" t="s">
        <v>527</v>
      </c>
      <c r="E1273" s="6" t="s">
        <v>334</v>
      </c>
      <c r="F1273" s="6">
        <v>410</v>
      </c>
      <c r="G1273" s="15">
        <f t="shared" si="171"/>
        <v>113.2</v>
      </c>
      <c r="H1273" s="15">
        <f t="shared" si="171"/>
        <v>0</v>
      </c>
    </row>
    <row r="1274" spans="1:8" ht="33">
      <c r="A1274" s="39" t="str">
        <f ca="1">IF(ISERROR(MATCH(F1274,Код_КВР,0)),"",INDIRECT(ADDRESS(MATCH(F1274,Код_КВР,0)+1,2,,,"КВР")))</f>
        <v>Бюджетные инвестиции в объекты капитального строительства муниципальной собственности</v>
      </c>
      <c r="B1274" s="6">
        <v>811</v>
      </c>
      <c r="C1274" s="8" t="s">
        <v>527</v>
      </c>
      <c r="D1274" s="8" t="s">
        <v>527</v>
      </c>
      <c r="E1274" s="6" t="s">
        <v>334</v>
      </c>
      <c r="F1274" s="6">
        <v>414</v>
      </c>
      <c r="G1274" s="15">
        <v>113.2</v>
      </c>
      <c r="H1274" s="15"/>
    </row>
    <row r="1275" spans="1:8" ht="66">
      <c r="A1275" s="39" t="str">
        <f ca="1">IF(ISERROR(MATCH(E1275,Код_КЦСР,0)),"",INDIRECT(ADDRESS(MATCH(E1275,Код_КЦСР,0)+1,2,,,"КЦСР")))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275" s="6">
        <v>811</v>
      </c>
      <c r="C1275" s="8" t="s">
        <v>527</v>
      </c>
      <c r="D1275" s="8" t="s">
        <v>527</v>
      </c>
      <c r="E1275" s="6" t="s">
        <v>119</v>
      </c>
      <c r="F1275" s="6"/>
      <c r="G1275" s="15">
        <f>G1276+G1279</f>
        <v>5542.6</v>
      </c>
      <c r="H1275" s="15">
        <f>H1276+H1279</f>
        <v>5542.6</v>
      </c>
    </row>
    <row r="1276" spans="1:8" ht="12.75">
      <c r="A1276" s="39" t="str">
        <f aca="true" t="shared" si="172" ref="A1276:A1281">IF(ISERROR(MATCH(F1276,Код_КВР,0)),"",INDIRECT(ADDRESS(MATCH(F1276,Код_КВР,0)+1,2,,,"КВР")))</f>
        <v>Закупка товаров, работ и услуг для муниципальных нужд</v>
      </c>
      <c r="B1276" s="6">
        <v>811</v>
      </c>
      <c r="C1276" s="8" t="s">
        <v>527</v>
      </c>
      <c r="D1276" s="8" t="s">
        <v>527</v>
      </c>
      <c r="E1276" s="6" t="s">
        <v>119</v>
      </c>
      <c r="F1276" s="6">
        <v>200</v>
      </c>
      <c r="G1276" s="15">
        <f>G1277</f>
        <v>800</v>
      </c>
      <c r="H1276" s="15">
        <f>H1277</f>
        <v>800</v>
      </c>
    </row>
    <row r="1277" spans="1:8" ht="33">
      <c r="A1277" s="39" t="str">
        <f ca="1" t="shared" si="172"/>
        <v>Иные закупки товаров, работ и услуг для обеспечения муниципальных нужд</v>
      </c>
      <c r="B1277" s="6">
        <v>811</v>
      </c>
      <c r="C1277" s="8" t="s">
        <v>527</v>
      </c>
      <c r="D1277" s="8" t="s">
        <v>527</v>
      </c>
      <c r="E1277" s="6" t="s">
        <v>119</v>
      </c>
      <c r="F1277" s="6">
        <v>240</v>
      </c>
      <c r="G1277" s="15">
        <f>G1278</f>
        <v>800</v>
      </c>
      <c r="H1277" s="15">
        <f>H1278</f>
        <v>800</v>
      </c>
    </row>
    <row r="1278" spans="1:8" ht="33">
      <c r="A1278" s="39" t="str">
        <f ca="1" t="shared" si="172"/>
        <v>Закупка товаров, работ, услуг в целях капитального ремонта муниципального имущества</v>
      </c>
      <c r="B1278" s="6">
        <v>811</v>
      </c>
      <c r="C1278" s="8" t="s">
        <v>527</v>
      </c>
      <c r="D1278" s="8" t="s">
        <v>527</v>
      </c>
      <c r="E1278" s="6" t="s">
        <v>119</v>
      </c>
      <c r="F1278" s="6">
        <v>243</v>
      </c>
      <c r="G1278" s="15">
        <v>800</v>
      </c>
      <c r="H1278" s="15">
        <v>800</v>
      </c>
    </row>
    <row r="1279" spans="1:8" ht="33">
      <c r="A1279" s="39" t="str">
        <f ca="1" t="shared" si="172"/>
        <v>Капитальные вложения в объекты недвижимого имущества муниципальной собственности</v>
      </c>
      <c r="B1279" s="6">
        <v>811</v>
      </c>
      <c r="C1279" s="8" t="s">
        <v>527</v>
      </c>
      <c r="D1279" s="8" t="s">
        <v>527</v>
      </c>
      <c r="E1279" s="6" t="s">
        <v>119</v>
      </c>
      <c r="F1279" s="6">
        <v>400</v>
      </c>
      <c r="G1279" s="15">
        <f>G1280</f>
        <v>4742.6</v>
      </c>
      <c r="H1279" s="15">
        <f>H1280</f>
        <v>4742.6</v>
      </c>
    </row>
    <row r="1280" spans="1:8" ht="12.75">
      <c r="A1280" s="39" t="str">
        <f ca="1" t="shared" si="172"/>
        <v>Бюджетные инвестиции</v>
      </c>
      <c r="B1280" s="6">
        <v>811</v>
      </c>
      <c r="C1280" s="8" t="s">
        <v>527</v>
      </c>
      <c r="D1280" s="8" t="s">
        <v>527</v>
      </c>
      <c r="E1280" s="6" t="s">
        <v>119</v>
      </c>
      <c r="F1280" s="6">
        <v>410</v>
      </c>
      <c r="G1280" s="15">
        <f>G1281</f>
        <v>4742.6</v>
      </c>
      <c r="H1280" s="15">
        <f>H1281</f>
        <v>4742.6</v>
      </c>
    </row>
    <row r="1281" spans="1:8" ht="33">
      <c r="A1281" s="39" t="str">
        <f ca="1" t="shared" si="172"/>
        <v>Бюджетные инвестиции в объекты капитального строительства муниципальной собственности</v>
      </c>
      <c r="B1281" s="6">
        <v>811</v>
      </c>
      <c r="C1281" s="8" t="s">
        <v>527</v>
      </c>
      <c r="D1281" s="8" t="s">
        <v>527</v>
      </c>
      <c r="E1281" s="6" t="s">
        <v>119</v>
      </c>
      <c r="F1281" s="6">
        <v>414</v>
      </c>
      <c r="G1281" s="15">
        <v>4742.6</v>
      </c>
      <c r="H1281" s="15">
        <v>4742.6</v>
      </c>
    </row>
    <row r="1282" spans="1:8" ht="12.75">
      <c r="A1282" s="10" t="s">
        <v>580</v>
      </c>
      <c r="B1282" s="6">
        <v>811</v>
      </c>
      <c r="C1282" s="8" t="s">
        <v>527</v>
      </c>
      <c r="D1282" s="8" t="s">
        <v>550</v>
      </c>
      <c r="E1282" s="6"/>
      <c r="F1282" s="6"/>
      <c r="G1282" s="15">
        <f>G1283</f>
        <v>0</v>
      </c>
      <c r="H1282" s="15">
        <f>H1283</f>
        <v>0</v>
      </c>
    </row>
    <row r="1283" spans="1:8" ht="49.5">
      <c r="A1283" s="39" t="str">
        <f ca="1">IF(ISERROR(MATCH(E1283,Код_КЦСР,0)),"",INDIRECT(ADDRESS(MATCH(E1283,Код_КЦСР,0)+1,2,,,"КЦСР")))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283" s="6">
        <v>811</v>
      </c>
      <c r="C1283" s="8" t="s">
        <v>527</v>
      </c>
      <c r="D1283" s="8" t="s">
        <v>550</v>
      </c>
      <c r="E1283" s="6" t="s">
        <v>402</v>
      </c>
      <c r="F1283" s="6"/>
      <c r="G1283" s="15">
        <f>G1284+G1297</f>
        <v>0</v>
      </c>
      <c r="H1283" s="15">
        <f>H1284+H1297</f>
        <v>0</v>
      </c>
    </row>
    <row r="1284" spans="1:8" ht="33">
      <c r="A1284" s="39" t="str">
        <f ca="1">IF(ISERROR(MATCH(E1284,Код_КЦСР,0)),"",INDIRECT(ADDRESS(MATCH(E1284,Код_КЦСР,0)+1,2,,,"КЦСР")))</f>
        <v>Капитальное строительство и реконструкция объектов муниципальной собственности</v>
      </c>
      <c r="B1284" s="6">
        <v>811</v>
      </c>
      <c r="C1284" s="8" t="s">
        <v>527</v>
      </c>
      <c r="D1284" s="8" t="s">
        <v>550</v>
      </c>
      <c r="E1284" s="6" t="s">
        <v>404</v>
      </c>
      <c r="F1284" s="6"/>
      <c r="G1284" s="15">
        <f>G1285+G1289+G1293</f>
        <v>0</v>
      </c>
      <c r="H1284" s="15">
        <f>H1285+H1289+H1293</f>
        <v>0</v>
      </c>
    </row>
    <row r="1285" spans="1:8" ht="12.75">
      <c r="A1285" s="39" t="str">
        <f ca="1">IF(ISERROR(MATCH(E1285,Код_КЦСР,0)),"",INDIRECT(ADDRESS(MATCH(E1285,Код_КЦСР,0)+1,2,,,"КЦСР")))</f>
        <v>Строительство объектов сметной стоимостью до 100 млн. рублей</v>
      </c>
      <c r="B1285" s="6">
        <v>811</v>
      </c>
      <c r="C1285" s="8" t="s">
        <v>527</v>
      </c>
      <c r="D1285" s="8" t="s">
        <v>550</v>
      </c>
      <c r="E1285" s="6" t="s">
        <v>405</v>
      </c>
      <c r="F1285" s="6"/>
      <c r="G1285" s="15">
        <f aca="true" t="shared" si="173" ref="G1285:H1287">G1286</f>
        <v>0</v>
      </c>
      <c r="H1285" s="15">
        <f t="shared" si="173"/>
        <v>0</v>
      </c>
    </row>
    <row r="1286" spans="1:8" ht="33">
      <c r="A1286" s="39" t="str">
        <f ca="1">IF(ISERROR(MATCH(F1286,Код_КВР,0)),"",INDIRECT(ADDRESS(MATCH(F1286,Код_КВР,0)+1,2,,,"КВР")))</f>
        <v>Капитальные вложения в объекты недвижимого имущества муниципальной собственности</v>
      </c>
      <c r="B1286" s="6">
        <v>811</v>
      </c>
      <c r="C1286" s="8" t="s">
        <v>527</v>
      </c>
      <c r="D1286" s="8" t="s">
        <v>550</v>
      </c>
      <c r="E1286" s="6" t="s">
        <v>405</v>
      </c>
      <c r="F1286" s="6">
        <v>400</v>
      </c>
      <c r="G1286" s="15">
        <f t="shared" si="173"/>
        <v>0</v>
      </c>
      <c r="H1286" s="15">
        <f t="shared" si="173"/>
        <v>0</v>
      </c>
    </row>
    <row r="1287" spans="1:8" ht="12.75">
      <c r="A1287" s="39" t="str">
        <f ca="1">IF(ISERROR(MATCH(F1287,Код_КВР,0)),"",INDIRECT(ADDRESS(MATCH(F1287,Код_КВР,0)+1,2,,,"КВР")))</f>
        <v>Бюджетные инвестиции</v>
      </c>
      <c r="B1287" s="6">
        <v>811</v>
      </c>
      <c r="C1287" s="8" t="s">
        <v>527</v>
      </c>
      <c r="D1287" s="8" t="s">
        <v>550</v>
      </c>
      <c r="E1287" s="6" t="s">
        <v>405</v>
      </c>
      <c r="F1287" s="6">
        <v>410</v>
      </c>
      <c r="G1287" s="15">
        <f t="shared" si="173"/>
        <v>0</v>
      </c>
      <c r="H1287" s="15">
        <f t="shared" si="173"/>
        <v>0</v>
      </c>
    </row>
    <row r="1288" spans="1:8" ht="33">
      <c r="A1288" s="39" t="str">
        <f ca="1">IF(ISERROR(MATCH(F1288,Код_КВР,0)),"",INDIRECT(ADDRESS(MATCH(F1288,Код_КВР,0)+1,2,,,"КВР")))</f>
        <v>Бюджетные инвестиции в объекты капитального строительства муниципальной собственности</v>
      </c>
      <c r="B1288" s="6">
        <v>811</v>
      </c>
      <c r="C1288" s="8" t="s">
        <v>527</v>
      </c>
      <c r="D1288" s="8" t="s">
        <v>550</v>
      </c>
      <c r="E1288" s="6" t="s">
        <v>405</v>
      </c>
      <c r="F1288" s="6">
        <v>414</v>
      </c>
      <c r="G1288" s="15"/>
      <c r="H1288" s="15"/>
    </row>
    <row r="1289" spans="1:8" ht="12.75">
      <c r="A1289" s="39" t="str">
        <f ca="1">IF(ISERROR(MATCH(E1289,Код_КЦСР,0)),"",INDIRECT(ADDRESS(MATCH(E1289,Код_КЦСР,0)+1,2,,,"КЦСР")))</f>
        <v>Строительство детского сада № 35 на 330 мест в 105 мкр.</v>
      </c>
      <c r="B1289" s="6">
        <v>811</v>
      </c>
      <c r="C1289" s="8" t="s">
        <v>527</v>
      </c>
      <c r="D1289" s="8" t="s">
        <v>550</v>
      </c>
      <c r="E1289" s="6" t="s">
        <v>407</v>
      </c>
      <c r="F1289" s="6"/>
      <c r="G1289" s="15">
        <f aca="true" t="shared" si="174" ref="G1289:H1291">G1290</f>
        <v>0</v>
      </c>
      <c r="H1289" s="15">
        <f t="shared" si="174"/>
        <v>0</v>
      </c>
    </row>
    <row r="1290" spans="1:8" ht="33">
      <c r="A1290" s="39" t="str">
        <f ca="1">IF(ISERROR(MATCH(F1290,Код_КВР,0)),"",INDIRECT(ADDRESS(MATCH(F1290,Код_КВР,0)+1,2,,,"КВР")))</f>
        <v>Капитальные вложения в объекты недвижимого имущества муниципальной собственности</v>
      </c>
      <c r="B1290" s="6">
        <v>811</v>
      </c>
      <c r="C1290" s="8" t="s">
        <v>527</v>
      </c>
      <c r="D1290" s="8" t="s">
        <v>550</v>
      </c>
      <c r="E1290" s="6" t="s">
        <v>407</v>
      </c>
      <c r="F1290" s="6">
        <v>400</v>
      </c>
      <c r="G1290" s="15">
        <f t="shared" si="174"/>
        <v>0</v>
      </c>
      <c r="H1290" s="15">
        <f t="shared" si="174"/>
        <v>0</v>
      </c>
    </row>
    <row r="1291" spans="1:8" ht="12.75">
      <c r="A1291" s="39" t="str">
        <f ca="1">IF(ISERROR(MATCH(F1291,Код_КВР,0)),"",INDIRECT(ADDRESS(MATCH(F1291,Код_КВР,0)+1,2,,,"КВР")))</f>
        <v>Бюджетные инвестиции</v>
      </c>
      <c r="B1291" s="6">
        <v>811</v>
      </c>
      <c r="C1291" s="8" t="s">
        <v>527</v>
      </c>
      <c r="D1291" s="8" t="s">
        <v>550</v>
      </c>
      <c r="E1291" s="6" t="s">
        <v>407</v>
      </c>
      <c r="F1291" s="6">
        <v>410</v>
      </c>
      <c r="G1291" s="15">
        <f t="shared" si="174"/>
        <v>0</v>
      </c>
      <c r="H1291" s="15">
        <f t="shared" si="174"/>
        <v>0</v>
      </c>
    </row>
    <row r="1292" spans="1:8" ht="33">
      <c r="A1292" s="39" t="str">
        <f ca="1">IF(ISERROR(MATCH(F1292,Код_КВР,0)),"",INDIRECT(ADDRESS(MATCH(F1292,Код_КВР,0)+1,2,,,"КВР")))</f>
        <v>Бюджетные инвестиции в объекты капитального строительства муниципальной собственности</v>
      </c>
      <c r="B1292" s="6">
        <v>811</v>
      </c>
      <c r="C1292" s="8" t="s">
        <v>527</v>
      </c>
      <c r="D1292" s="8" t="s">
        <v>550</v>
      </c>
      <c r="E1292" s="6" t="s">
        <v>407</v>
      </c>
      <c r="F1292" s="6">
        <v>414</v>
      </c>
      <c r="G1292" s="15"/>
      <c r="H1292" s="15"/>
    </row>
    <row r="1293" spans="1:8" ht="12.75">
      <c r="A1293" s="39" t="str">
        <f ca="1">IF(ISERROR(MATCH(E1293,Код_КЦСР,0)),"",INDIRECT(ADDRESS(MATCH(E1293,Код_КЦСР,0)+1,2,,,"КЦСР")))</f>
        <v>Строительство детского сада № 27 в 115 мкр.</v>
      </c>
      <c r="B1293" s="6">
        <v>811</v>
      </c>
      <c r="C1293" s="8" t="s">
        <v>527</v>
      </c>
      <c r="D1293" s="8" t="s">
        <v>550</v>
      </c>
      <c r="E1293" s="6" t="s">
        <v>408</v>
      </c>
      <c r="F1293" s="6"/>
      <c r="G1293" s="15">
        <f aca="true" t="shared" si="175" ref="G1293:H1295">G1294</f>
        <v>0</v>
      </c>
      <c r="H1293" s="15">
        <f t="shared" si="175"/>
        <v>0</v>
      </c>
    </row>
    <row r="1294" spans="1:8" ht="33">
      <c r="A1294" s="39" t="str">
        <f ca="1">IF(ISERROR(MATCH(F1294,Код_КВР,0)),"",INDIRECT(ADDRESS(MATCH(F1294,Код_КВР,0)+1,2,,,"КВР")))</f>
        <v>Капитальные вложения в объекты недвижимого имущества муниципальной собственности</v>
      </c>
      <c r="B1294" s="6">
        <v>811</v>
      </c>
      <c r="C1294" s="8" t="s">
        <v>527</v>
      </c>
      <c r="D1294" s="8" t="s">
        <v>550</v>
      </c>
      <c r="E1294" s="6" t="s">
        <v>408</v>
      </c>
      <c r="F1294" s="6">
        <v>400</v>
      </c>
      <c r="G1294" s="15">
        <f t="shared" si="175"/>
        <v>0</v>
      </c>
      <c r="H1294" s="15">
        <f t="shared" si="175"/>
        <v>0</v>
      </c>
    </row>
    <row r="1295" spans="1:8" ht="12.75">
      <c r="A1295" s="39" t="str">
        <f ca="1">IF(ISERROR(MATCH(F1295,Код_КВР,0)),"",INDIRECT(ADDRESS(MATCH(F1295,Код_КВР,0)+1,2,,,"КВР")))</f>
        <v>Бюджетные инвестиции</v>
      </c>
      <c r="B1295" s="6">
        <v>811</v>
      </c>
      <c r="C1295" s="8" t="s">
        <v>527</v>
      </c>
      <c r="D1295" s="8" t="s">
        <v>550</v>
      </c>
      <c r="E1295" s="6" t="s">
        <v>408</v>
      </c>
      <c r="F1295" s="6">
        <v>410</v>
      </c>
      <c r="G1295" s="15">
        <f t="shared" si="175"/>
        <v>0</v>
      </c>
      <c r="H1295" s="15">
        <f t="shared" si="175"/>
        <v>0</v>
      </c>
    </row>
    <row r="1296" spans="1:8" ht="33">
      <c r="A1296" s="39" t="str">
        <f ca="1">IF(ISERROR(MATCH(F1296,Код_КВР,0)),"",INDIRECT(ADDRESS(MATCH(F1296,Код_КВР,0)+1,2,,,"КВР")))</f>
        <v>Бюджетные инвестиции в объекты капитального строительства муниципальной собственности</v>
      </c>
      <c r="B1296" s="6">
        <v>811</v>
      </c>
      <c r="C1296" s="8" t="s">
        <v>527</v>
      </c>
      <c r="D1296" s="8" t="s">
        <v>550</v>
      </c>
      <c r="E1296" s="6" t="s">
        <v>408</v>
      </c>
      <c r="F1296" s="6">
        <v>414</v>
      </c>
      <c r="G1296" s="15"/>
      <c r="H1296" s="15"/>
    </row>
    <row r="1297" spans="1:8" ht="12.75">
      <c r="A1297" s="39" t="str">
        <f ca="1">IF(ISERROR(MATCH(E1297,Код_КЦСР,0)),"",INDIRECT(ADDRESS(MATCH(E1297,Код_КЦСР,0)+1,2,,,"КЦСР")))</f>
        <v>Капитальный ремонт  объектов муниципальной собственности</v>
      </c>
      <c r="B1297" s="6">
        <v>811</v>
      </c>
      <c r="C1297" s="8" t="s">
        <v>527</v>
      </c>
      <c r="D1297" s="8" t="s">
        <v>550</v>
      </c>
      <c r="E1297" s="6" t="s">
        <v>410</v>
      </c>
      <c r="F1297" s="6"/>
      <c r="G1297" s="15">
        <f aca="true" t="shared" si="176" ref="G1297:H1299">G1298</f>
        <v>0</v>
      </c>
      <c r="H1297" s="15">
        <f t="shared" si="176"/>
        <v>0</v>
      </c>
    </row>
    <row r="1298" spans="1:8" ht="12.75">
      <c r="A1298" s="39" t="str">
        <f ca="1">IF(ISERROR(MATCH(F1298,Код_КВР,0)),"",INDIRECT(ADDRESS(MATCH(F1298,Код_КВР,0)+1,2,,,"КВР")))</f>
        <v>Закупка товаров, работ и услуг для муниципальных нужд</v>
      </c>
      <c r="B1298" s="6">
        <v>811</v>
      </c>
      <c r="C1298" s="8" t="s">
        <v>527</v>
      </c>
      <c r="D1298" s="8" t="s">
        <v>550</v>
      </c>
      <c r="E1298" s="6" t="s">
        <v>410</v>
      </c>
      <c r="F1298" s="6">
        <v>200</v>
      </c>
      <c r="G1298" s="15">
        <f t="shared" si="176"/>
        <v>0</v>
      </c>
      <c r="H1298" s="15">
        <f t="shared" si="176"/>
        <v>0</v>
      </c>
    </row>
    <row r="1299" spans="1:8" ht="33">
      <c r="A1299" s="39" t="str">
        <f ca="1">IF(ISERROR(MATCH(F1299,Код_КВР,0)),"",INDIRECT(ADDRESS(MATCH(F1299,Код_КВР,0)+1,2,,,"КВР")))</f>
        <v>Иные закупки товаров, работ и услуг для обеспечения муниципальных нужд</v>
      </c>
      <c r="B1299" s="6">
        <v>811</v>
      </c>
      <c r="C1299" s="8" t="s">
        <v>527</v>
      </c>
      <c r="D1299" s="8" t="s">
        <v>550</v>
      </c>
      <c r="E1299" s="6" t="s">
        <v>410</v>
      </c>
      <c r="F1299" s="6">
        <v>240</v>
      </c>
      <c r="G1299" s="15">
        <f t="shared" si="176"/>
        <v>0</v>
      </c>
      <c r="H1299" s="15">
        <f t="shared" si="176"/>
        <v>0</v>
      </c>
    </row>
    <row r="1300" spans="1:8" ht="33">
      <c r="A1300" s="39" t="str">
        <f ca="1">IF(ISERROR(MATCH(F1300,Код_КВР,0)),"",INDIRECT(ADDRESS(MATCH(F1300,Код_КВР,0)+1,2,,,"КВР")))</f>
        <v>Закупка товаров, работ, услуг в целях капитального ремонта муниципального имущества</v>
      </c>
      <c r="B1300" s="6">
        <v>811</v>
      </c>
      <c r="C1300" s="8" t="s">
        <v>527</v>
      </c>
      <c r="D1300" s="8" t="s">
        <v>550</v>
      </c>
      <c r="E1300" s="6" t="s">
        <v>410</v>
      </c>
      <c r="F1300" s="6">
        <v>243</v>
      </c>
      <c r="G1300" s="15"/>
      <c r="H1300" s="15"/>
    </row>
    <row r="1301" spans="1:8" ht="12.75">
      <c r="A1301" s="39" t="str">
        <f ca="1">IF(ISERROR(MATCH(C1301,Код_Раздел,0)),"",INDIRECT(ADDRESS(MATCH(C1301,Код_Раздел,0)+1,2,,,"Раздел")))</f>
        <v>Физическая культура и спорт</v>
      </c>
      <c r="B1301" s="6">
        <v>811</v>
      </c>
      <c r="C1301" s="8" t="s">
        <v>555</v>
      </c>
      <c r="D1301" s="8"/>
      <c r="E1301" s="6"/>
      <c r="F1301" s="6"/>
      <c r="G1301" s="15">
        <f aca="true" t="shared" si="177" ref="G1301:H1307">G1302</f>
        <v>0</v>
      </c>
      <c r="H1301" s="15">
        <f t="shared" si="177"/>
        <v>0</v>
      </c>
    </row>
    <row r="1302" spans="1:8" ht="12.75">
      <c r="A1302" s="10" t="s">
        <v>524</v>
      </c>
      <c r="B1302" s="6">
        <v>811</v>
      </c>
      <c r="C1302" s="8" t="s">
        <v>555</v>
      </c>
      <c r="D1302" s="8" t="s">
        <v>552</v>
      </c>
      <c r="E1302" s="6"/>
      <c r="F1302" s="6"/>
      <c r="G1302" s="15">
        <f t="shared" si="177"/>
        <v>0</v>
      </c>
      <c r="H1302" s="15">
        <f t="shared" si="177"/>
        <v>0</v>
      </c>
    </row>
    <row r="1303" spans="1:8" ht="49.5">
      <c r="A1303" s="39" t="str">
        <f ca="1">IF(ISERROR(MATCH(E1303,Код_КЦСР,0)),"",INDIRECT(ADDRESS(MATCH(E1303,Код_КЦСР,0)+1,2,,,"КЦСР")))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03" s="6">
        <v>811</v>
      </c>
      <c r="C1303" s="8" t="s">
        <v>555</v>
      </c>
      <c r="D1303" s="8" t="s">
        <v>552</v>
      </c>
      <c r="E1303" s="6" t="s">
        <v>402</v>
      </c>
      <c r="F1303" s="6"/>
      <c r="G1303" s="15">
        <f t="shared" si="177"/>
        <v>0</v>
      </c>
      <c r="H1303" s="15">
        <f t="shared" si="177"/>
        <v>0</v>
      </c>
    </row>
    <row r="1304" spans="1:8" ht="33">
      <c r="A1304" s="39" t="str">
        <f ca="1">IF(ISERROR(MATCH(E1304,Код_КЦСР,0)),"",INDIRECT(ADDRESS(MATCH(E1304,Код_КЦСР,0)+1,2,,,"КЦСР")))</f>
        <v>Капитальное строительство и реконструкция объектов муниципальной собственности</v>
      </c>
      <c r="B1304" s="6">
        <v>811</v>
      </c>
      <c r="C1304" s="8" t="s">
        <v>555</v>
      </c>
      <c r="D1304" s="8" t="s">
        <v>552</v>
      </c>
      <c r="E1304" s="6" t="s">
        <v>404</v>
      </c>
      <c r="F1304" s="6"/>
      <c r="G1304" s="15">
        <f t="shared" si="177"/>
        <v>0</v>
      </c>
      <c r="H1304" s="15">
        <f t="shared" si="177"/>
        <v>0</v>
      </c>
    </row>
    <row r="1305" spans="1:8" ht="12.75">
      <c r="A1305" s="39" t="str">
        <f ca="1">IF(ISERROR(MATCH(E1305,Код_КЦСР,0)),"",INDIRECT(ADDRESS(MATCH(E1305,Код_КЦСР,0)+1,2,,,"КЦСР")))</f>
        <v>Строительство объектов сметной стоимостью до 100 млн. рублей</v>
      </c>
      <c r="B1305" s="6">
        <v>811</v>
      </c>
      <c r="C1305" s="8" t="s">
        <v>555</v>
      </c>
      <c r="D1305" s="8" t="s">
        <v>552</v>
      </c>
      <c r="E1305" s="6" t="s">
        <v>405</v>
      </c>
      <c r="F1305" s="6"/>
      <c r="G1305" s="15">
        <f t="shared" si="177"/>
        <v>0</v>
      </c>
      <c r="H1305" s="15">
        <f t="shared" si="177"/>
        <v>0</v>
      </c>
    </row>
    <row r="1306" spans="1:8" ht="33">
      <c r="A1306" s="39" t="str">
        <f ca="1">IF(ISERROR(MATCH(F1306,Код_КВР,0)),"",INDIRECT(ADDRESS(MATCH(F1306,Код_КВР,0)+1,2,,,"КВР")))</f>
        <v>Капитальные вложения в объекты недвижимого имущества муниципальной собственности</v>
      </c>
      <c r="B1306" s="6">
        <v>811</v>
      </c>
      <c r="C1306" s="8" t="s">
        <v>555</v>
      </c>
      <c r="D1306" s="8" t="s">
        <v>552</v>
      </c>
      <c r="E1306" s="6" t="s">
        <v>405</v>
      </c>
      <c r="F1306" s="6">
        <v>400</v>
      </c>
      <c r="G1306" s="15">
        <f t="shared" si="177"/>
        <v>0</v>
      </c>
      <c r="H1306" s="15">
        <f t="shared" si="177"/>
        <v>0</v>
      </c>
    </row>
    <row r="1307" spans="1:8" ht="12.75">
      <c r="A1307" s="39" t="str">
        <f ca="1">IF(ISERROR(MATCH(F1307,Код_КВР,0)),"",INDIRECT(ADDRESS(MATCH(F1307,Код_КВР,0)+1,2,,,"КВР")))</f>
        <v>Бюджетные инвестиции</v>
      </c>
      <c r="B1307" s="6">
        <v>811</v>
      </c>
      <c r="C1307" s="8" t="s">
        <v>555</v>
      </c>
      <c r="D1307" s="8" t="s">
        <v>552</v>
      </c>
      <c r="E1307" s="6" t="s">
        <v>405</v>
      </c>
      <c r="F1307" s="6">
        <v>410</v>
      </c>
      <c r="G1307" s="15">
        <f t="shared" si="177"/>
        <v>0</v>
      </c>
      <c r="H1307" s="15">
        <f t="shared" si="177"/>
        <v>0</v>
      </c>
    </row>
    <row r="1308" spans="1:8" ht="33">
      <c r="A1308" s="39" t="str">
        <f ca="1">IF(ISERROR(MATCH(F1308,Код_КВР,0)),"",INDIRECT(ADDRESS(MATCH(F1308,Код_КВР,0)+1,2,,,"КВР")))</f>
        <v>Бюджетные инвестиции в объекты капитального строительства муниципальной собственности</v>
      </c>
      <c r="B1308" s="6">
        <v>811</v>
      </c>
      <c r="C1308" s="8" t="s">
        <v>555</v>
      </c>
      <c r="D1308" s="8" t="s">
        <v>552</v>
      </c>
      <c r="E1308" s="6" t="s">
        <v>405</v>
      </c>
      <c r="F1308" s="6">
        <v>414</v>
      </c>
      <c r="G1308" s="15"/>
      <c r="H1308" s="15"/>
    </row>
    <row r="1309" spans="1:8" ht="33">
      <c r="A1309" s="39" t="str">
        <f ca="1">IF(ISERROR(MATCH(B1309,Код_ППП,0)),"",INDIRECT(ADDRESS(MATCH(B1309,Код_ППП,0)+1,2,,,"ППП")))</f>
        <v>КОМИТЕТ ПО КОНТРОЛЮ В СФЕРЕ БЛАГОУСТРОЙСТВА И ОХРАНЫ ОКРУЖАЮЩЕЙ СРЕДЫ ГОРОДА</v>
      </c>
      <c r="B1309" s="6">
        <v>840</v>
      </c>
      <c r="C1309" s="8"/>
      <c r="D1309" s="8"/>
      <c r="E1309" s="6"/>
      <c r="F1309" s="6"/>
      <c r="G1309" s="15">
        <f>G1310</f>
        <v>17818.199999999997</v>
      </c>
      <c r="H1309" s="15">
        <f>H1310</f>
        <v>17818.199999999997</v>
      </c>
    </row>
    <row r="1310" spans="1:8" ht="12.75">
      <c r="A1310" s="39" t="str">
        <f ca="1">IF(ISERROR(MATCH(C1310,Код_Раздел,0)),"",INDIRECT(ADDRESS(MATCH(C1310,Код_Раздел,0)+1,2,,,"Раздел")))</f>
        <v>Охрана окружающей среды</v>
      </c>
      <c r="B1310" s="6">
        <v>840</v>
      </c>
      <c r="C1310" s="8" t="s">
        <v>548</v>
      </c>
      <c r="D1310" s="8"/>
      <c r="E1310" s="6"/>
      <c r="F1310" s="6"/>
      <c r="G1310" s="15">
        <f>G1311+G1320</f>
        <v>17818.199999999997</v>
      </c>
      <c r="H1310" s="15">
        <f>H1311+H1320</f>
        <v>17818.199999999997</v>
      </c>
    </row>
    <row r="1311" spans="1:8" ht="12.75">
      <c r="A1311" s="21" t="s">
        <v>492</v>
      </c>
      <c r="B1311" s="6">
        <v>840</v>
      </c>
      <c r="C1311" s="8" t="s">
        <v>548</v>
      </c>
      <c r="D1311" s="8" t="s">
        <v>546</v>
      </c>
      <c r="E1311" s="6"/>
      <c r="F1311" s="6"/>
      <c r="G1311" s="15">
        <f aca="true" t="shared" si="178" ref="G1311:H1313">G1312</f>
        <v>1703.5</v>
      </c>
      <c r="H1311" s="15">
        <f t="shared" si="178"/>
        <v>1703.5</v>
      </c>
    </row>
    <row r="1312" spans="1:8" ht="33">
      <c r="A1312" s="39" t="str">
        <f ca="1">IF(ISERROR(MATCH(E1312,Код_КЦСР,0)),"",INDIRECT(ADDRESS(MATCH(E1312,Код_КЦСР,0)+1,2,,,"КЦСР")))</f>
        <v>Непрограммные направления деятельности органов местного самоуправления</v>
      </c>
      <c r="B1312" s="6">
        <v>840</v>
      </c>
      <c r="C1312" s="8" t="s">
        <v>548</v>
      </c>
      <c r="D1312" s="8" t="s">
        <v>546</v>
      </c>
      <c r="E1312" s="6" t="s">
        <v>7</v>
      </c>
      <c r="F1312" s="6"/>
      <c r="G1312" s="15">
        <f t="shared" si="178"/>
        <v>1703.5</v>
      </c>
      <c r="H1312" s="15">
        <f t="shared" si="178"/>
        <v>1703.5</v>
      </c>
    </row>
    <row r="1313" spans="1:8" ht="12.75">
      <c r="A1313" s="39" t="str">
        <f ca="1">IF(ISERROR(MATCH(E1313,Код_КЦСР,0)),"",INDIRECT(ADDRESS(MATCH(E1313,Код_КЦСР,0)+1,2,,,"КЦСР")))</f>
        <v>Расходы, не включенные в муниципальные программы города Череповца</v>
      </c>
      <c r="B1313" s="6">
        <v>840</v>
      </c>
      <c r="C1313" s="8" t="s">
        <v>548</v>
      </c>
      <c r="D1313" s="8" t="s">
        <v>546</v>
      </c>
      <c r="E1313" s="6" t="s">
        <v>9</v>
      </c>
      <c r="F1313" s="6"/>
      <c r="G1313" s="15">
        <f t="shared" si="178"/>
        <v>1703.5</v>
      </c>
      <c r="H1313" s="15">
        <f t="shared" si="178"/>
        <v>1703.5</v>
      </c>
    </row>
    <row r="1314" spans="1:8" ht="82.5">
      <c r="A1314" s="39" t="str">
        <f ca="1">IF(ISERROR(MATCH(E1314,Код_КЦСР,0)),"",INDIRECT(ADDRESS(MATCH(E1314,Код_КЦСР,0)+1,2,,,"КЦСР")))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314" s="6">
        <v>840</v>
      </c>
      <c r="C1314" s="8" t="s">
        <v>548</v>
      </c>
      <c r="D1314" s="8" t="s">
        <v>546</v>
      </c>
      <c r="E1314" s="6" t="s">
        <v>117</v>
      </c>
      <c r="F1314" s="6"/>
      <c r="G1314" s="15">
        <f>G1315+G1317</f>
        <v>1703.5</v>
      </c>
      <c r="H1314" s="15">
        <f>H1315+H1317</f>
        <v>1703.5</v>
      </c>
    </row>
    <row r="1315" spans="1:8" ht="33">
      <c r="A1315" s="39" t="str">
        <f ca="1">IF(ISERROR(MATCH(F1315,Код_КВР,0)),"",INDIRECT(ADDRESS(MATCH(F1315,Код_КВР,0)+1,2,,,"КВР")))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15" s="6">
        <v>840</v>
      </c>
      <c r="C1315" s="8" t="s">
        <v>548</v>
      </c>
      <c r="D1315" s="8" t="s">
        <v>546</v>
      </c>
      <c r="E1315" s="6" t="s">
        <v>117</v>
      </c>
      <c r="F1315" s="6">
        <v>100</v>
      </c>
      <c r="G1315" s="15">
        <f>G1316</f>
        <v>1653.5</v>
      </c>
      <c r="H1315" s="15">
        <f>H1316</f>
        <v>1653.5</v>
      </c>
    </row>
    <row r="1316" spans="1:8" ht="12.75">
      <c r="A1316" s="39" t="str">
        <f ca="1">IF(ISERROR(MATCH(F1316,Код_КВР,0)),"",INDIRECT(ADDRESS(MATCH(F1316,Код_КВР,0)+1,2,,,"КВР")))</f>
        <v>Расходы на выплаты персоналу муниципальных органов</v>
      </c>
      <c r="B1316" s="6">
        <v>840</v>
      </c>
      <c r="C1316" s="8" t="s">
        <v>548</v>
      </c>
      <c r="D1316" s="8" t="s">
        <v>546</v>
      </c>
      <c r="E1316" s="6" t="s">
        <v>117</v>
      </c>
      <c r="F1316" s="6">
        <v>120</v>
      </c>
      <c r="G1316" s="15">
        <v>1653.5</v>
      </c>
      <c r="H1316" s="15">
        <v>1653.5</v>
      </c>
    </row>
    <row r="1317" spans="1:8" ht="12.75">
      <c r="A1317" s="39" t="str">
        <f ca="1">IF(ISERROR(MATCH(F1317,Код_КВР,0)),"",INDIRECT(ADDRESS(MATCH(F1317,Код_КВР,0)+1,2,,,"КВР")))</f>
        <v>Закупка товаров, работ и услуг для муниципальных нужд</v>
      </c>
      <c r="B1317" s="6">
        <v>840</v>
      </c>
      <c r="C1317" s="8" t="s">
        <v>548</v>
      </c>
      <c r="D1317" s="8" t="s">
        <v>546</v>
      </c>
      <c r="E1317" s="6" t="s">
        <v>117</v>
      </c>
      <c r="F1317" s="6">
        <v>200</v>
      </c>
      <c r="G1317" s="15">
        <f>G1318</f>
        <v>50</v>
      </c>
      <c r="H1317" s="15">
        <f>H1318</f>
        <v>50</v>
      </c>
    </row>
    <row r="1318" spans="1:8" ht="33">
      <c r="A1318" s="39" t="str">
        <f ca="1">IF(ISERROR(MATCH(F1318,Код_КВР,0)),"",INDIRECT(ADDRESS(MATCH(F1318,Код_КВР,0)+1,2,,,"КВР")))</f>
        <v>Иные закупки товаров, работ и услуг для обеспечения муниципальных нужд</v>
      </c>
      <c r="B1318" s="6">
        <v>840</v>
      </c>
      <c r="C1318" s="8" t="s">
        <v>548</v>
      </c>
      <c r="D1318" s="8" t="s">
        <v>546</v>
      </c>
      <c r="E1318" s="6" t="s">
        <v>117</v>
      </c>
      <c r="F1318" s="6">
        <v>240</v>
      </c>
      <c r="G1318" s="15">
        <f>G1319</f>
        <v>50</v>
      </c>
      <c r="H1318" s="15">
        <f>H1319</f>
        <v>50</v>
      </c>
    </row>
    <row r="1319" spans="1:8" ht="33">
      <c r="A1319" s="39" t="str">
        <f ca="1">IF(ISERROR(MATCH(F1319,Код_КВР,0)),"",INDIRECT(ADDRESS(MATCH(F1319,Код_КВР,0)+1,2,,,"КВР")))</f>
        <v xml:space="preserve">Прочая закупка товаров, работ и услуг для обеспечения муниципальных нужд         </v>
      </c>
      <c r="B1319" s="6">
        <v>840</v>
      </c>
      <c r="C1319" s="8" t="s">
        <v>548</v>
      </c>
      <c r="D1319" s="8" t="s">
        <v>546</v>
      </c>
      <c r="E1319" s="6" t="s">
        <v>117</v>
      </c>
      <c r="F1319" s="6">
        <v>244</v>
      </c>
      <c r="G1319" s="15">
        <v>50</v>
      </c>
      <c r="H1319" s="15">
        <v>50</v>
      </c>
    </row>
    <row r="1320" spans="1:8" ht="12.75">
      <c r="A1320" s="10" t="s">
        <v>584</v>
      </c>
      <c r="B1320" s="6">
        <v>840</v>
      </c>
      <c r="C1320" s="8" t="s">
        <v>548</v>
      </c>
      <c r="D1320" s="8" t="s">
        <v>552</v>
      </c>
      <c r="E1320" s="6"/>
      <c r="F1320" s="6"/>
      <c r="G1320" s="15">
        <f>G1321+G1326</f>
        <v>16114.699999999999</v>
      </c>
      <c r="H1320" s="15">
        <f>H1321+H1326</f>
        <v>16114.699999999999</v>
      </c>
    </row>
    <row r="1321" spans="1:8" ht="33">
      <c r="A1321" s="39" t="str">
        <f ca="1">IF(ISERROR(MATCH(E1321,Код_КЦСР,0)),"",INDIRECT(ADDRESS(MATCH(E1321,Код_КЦСР,0)+1,2,,,"КЦСР")))</f>
        <v>Муниципальная программа «Охрана окружающей среды» на 2013-2022 годы</v>
      </c>
      <c r="B1321" s="6">
        <v>840</v>
      </c>
      <c r="C1321" s="8" t="s">
        <v>548</v>
      </c>
      <c r="D1321" s="8" t="s">
        <v>552</v>
      </c>
      <c r="E1321" s="6" t="s">
        <v>270</v>
      </c>
      <c r="F1321" s="6"/>
      <c r="G1321" s="15">
        <f aca="true" t="shared" si="179" ref="G1321:H1324">G1322</f>
        <v>4795</v>
      </c>
      <c r="H1321" s="15">
        <f t="shared" si="179"/>
        <v>4795</v>
      </c>
    </row>
    <row r="1322" spans="1:8" ht="33">
      <c r="A1322" s="39" t="str">
        <f ca="1">IF(ISERROR(MATCH(E1322,Код_КЦСР,0)),"",INDIRECT(ADDRESS(MATCH(E1322,Код_КЦСР,0)+1,2,,,"КЦСР")))</f>
        <v>Сбор и анализ информации о факторах окружающей среды и оценка их влияния на здоровье населения</v>
      </c>
      <c r="B1322" s="6">
        <v>840</v>
      </c>
      <c r="C1322" s="8" t="s">
        <v>548</v>
      </c>
      <c r="D1322" s="8" t="s">
        <v>552</v>
      </c>
      <c r="E1322" s="6" t="s">
        <v>272</v>
      </c>
      <c r="F1322" s="6"/>
      <c r="G1322" s="15">
        <f t="shared" si="179"/>
        <v>4795</v>
      </c>
      <c r="H1322" s="15">
        <f t="shared" si="179"/>
        <v>4795</v>
      </c>
    </row>
    <row r="1323" spans="1:8" ht="12.75">
      <c r="A1323" s="39" t="str">
        <f ca="1">IF(ISERROR(MATCH(F1323,Код_КВР,0)),"",INDIRECT(ADDRESS(MATCH(F1323,Код_КВР,0)+1,2,,,"КВР")))</f>
        <v>Закупка товаров, работ и услуг для муниципальных нужд</v>
      </c>
      <c r="B1323" s="6">
        <v>840</v>
      </c>
      <c r="C1323" s="8" t="s">
        <v>548</v>
      </c>
      <c r="D1323" s="8" t="s">
        <v>552</v>
      </c>
      <c r="E1323" s="6" t="s">
        <v>272</v>
      </c>
      <c r="F1323" s="6">
        <v>200</v>
      </c>
      <c r="G1323" s="15">
        <f t="shared" si="179"/>
        <v>4795</v>
      </c>
      <c r="H1323" s="15">
        <f t="shared" si="179"/>
        <v>4795</v>
      </c>
    </row>
    <row r="1324" spans="1:8" ht="33">
      <c r="A1324" s="39" t="str">
        <f ca="1">IF(ISERROR(MATCH(F1324,Код_КВР,0)),"",INDIRECT(ADDRESS(MATCH(F1324,Код_КВР,0)+1,2,,,"КВР")))</f>
        <v>Иные закупки товаров, работ и услуг для обеспечения муниципальных нужд</v>
      </c>
      <c r="B1324" s="6">
        <v>840</v>
      </c>
      <c r="C1324" s="8" t="s">
        <v>548</v>
      </c>
      <c r="D1324" s="8" t="s">
        <v>552</v>
      </c>
      <c r="E1324" s="6" t="s">
        <v>272</v>
      </c>
      <c r="F1324" s="6">
        <v>240</v>
      </c>
      <c r="G1324" s="15">
        <f t="shared" si="179"/>
        <v>4795</v>
      </c>
      <c r="H1324" s="15">
        <f t="shared" si="179"/>
        <v>4795</v>
      </c>
    </row>
    <row r="1325" spans="1:8" ht="33">
      <c r="A1325" s="39" t="str">
        <f ca="1">IF(ISERROR(MATCH(F1325,Код_КВР,0)),"",INDIRECT(ADDRESS(MATCH(F1325,Код_КВР,0)+1,2,,,"КВР")))</f>
        <v xml:space="preserve">Прочая закупка товаров, работ и услуг для обеспечения муниципальных нужд         </v>
      </c>
      <c r="B1325" s="6">
        <v>840</v>
      </c>
      <c r="C1325" s="8" t="s">
        <v>548</v>
      </c>
      <c r="D1325" s="8" t="s">
        <v>552</v>
      </c>
      <c r="E1325" s="6" t="s">
        <v>272</v>
      </c>
      <c r="F1325" s="6">
        <v>244</v>
      </c>
      <c r="G1325" s="15">
        <v>4795</v>
      </c>
      <c r="H1325" s="15">
        <v>4795</v>
      </c>
    </row>
    <row r="1326" spans="1:8" ht="33">
      <c r="A1326" s="39" t="str">
        <f ca="1">IF(ISERROR(MATCH(E1326,Код_КЦСР,0)),"",INDIRECT(ADDRESS(MATCH(E1326,Код_КЦСР,0)+1,2,,,"КЦСР")))</f>
        <v>Непрограммные направления деятельности органов местного самоуправления</v>
      </c>
      <c r="B1326" s="6">
        <v>840</v>
      </c>
      <c r="C1326" s="8" t="s">
        <v>548</v>
      </c>
      <c r="D1326" s="8" t="s">
        <v>552</v>
      </c>
      <c r="E1326" s="6" t="s">
        <v>7</v>
      </c>
      <c r="F1326" s="6"/>
      <c r="G1326" s="15">
        <f aca="true" t="shared" si="180" ref="G1326:H1328">G1327</f>
        <v>11319.699999999999</v>
      </c>
      <c r="H1326" s="15">
        <f t="shared" si="180"/>
        <v>11319.699999999999</v>
      </c>
    </row>
    <row r="1327" spans="1:8" ht="12.75">
      <c r="A1327" s="39" t="str">
        <f ca="1">IF(ISERROR(MATCH(E1327,Код_КЦСР,0)),"",INDIRECT(ADDRESS(MATCH(E1327,Код_КЦСР,0)+1,2,,,"КЦСР")))</f>
        <v>Расходы, не включенные в муниципальные программы города Череповца</v>
      </c>
      <c r="B1327" s="6">
        <v>840</v>
      </c>
      <c r="C1327" s="8" t="s">
        <v>548</v>
      </c>
      <c r="D1327" s="8" t="s">
        <v>552</v>
      </c>
      <c r="E1327" s="6" t="s">
        <v>9</v>
      </c>
      <c r="F1327" s="6"/>
      <c r="G1327" s="15">
        <f t="shared" si="180"/>
        <v>11319.699999999999</v>
      </c>
      <c r="H1327" s="15">
        <f t="shared" si="180"/>
        <v>11319.699999999999</v>
      </c>
    </row>
    <row r="1328" spans="1:8" ht="33">
      <c r="A1328" s="39" t="str">
        <f ca="1">IF(ISERROR(MATCH(E1328,Код_КЦСР,0)),"",INDIRECT(ADDRESS(MATCH(E1328,Код_КЦСР,0)+1,2,,,"КЦСР")))</f>
        <v>Руководство и управление в сфере установленных функций органов местного самоуправления</v>
      </c>
      <c r="B1328" s="6">
        <v>840</v>
      </c>
      <c r="C1328" s="8" t="s">
        <v>548</v>
      </c>
      <c r="D1328" s="8" t="s">
        <v>552</v>
      </c>
      <c r="E1328" s="6" t="s">
        <v>11</v>
      </c>
      <c r="F1328" s="6"/>
      <c r="G1328" s="15">
        <f t="shared" si="180"/>
        <v>11319.699999999999</v>
      </c>
      <c r="H1328" s="15">
        <f t="shared" si="180"/>
        <v>11319.699999999999</v>
      </c>
    </row>
    <row r="1329" spans="1:8" ht="12.75">
      <c r="A1329" s="39" t="str">
        <f ca="1">IF(ISERROR(MATCH(E1329,Код_КЦСР,0)),"",INDIRECT(ADDRESS(MATCH(E1329,Код_КЦСР,0)+1,2,,,"КЦСР")))</f>
        <v>Центральный аппарат</v>
      </c>
      <c r="B1329" s="6">
        <v>840</v>
      </c>
      <c r="C1329" s="8" t="s">
        <v>548</v>
      </c>
      <c r="D1329" s="8" t="s">
        <v>552</v>
      </c>
      <c r="E1329" s="6" t="s">
        <v>14</v>
      </c>
      <c r="F1329" s="6"/>
      <c r="G1329" s="15">
        <f>G1330+G1332+G1335</f>
        <v>11319.699999999999</v>
      </c>
      <c r="H1329" s="15">
        <f>H1330+H1332+H1335</f>
        <v>11319.699999999999</v>
      </c>
    </row>
    <row r="1330" spans="1:8" ht="33">
      <c r="A1330" s="39" t="str">
        <f aca="true" t="shared" si="181" ref="A1330:A1336">IF(ISERROR(MATCH(F1330,Код_КВР,0)),"",INDIRECT(ADDRESS(MATCH(F1330,Код_КВР,0)+1,2,,,"КВР")))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0" s="6">
        <v>840</v>
      </c>
      <c r="C1330" s="8" t="s">
        <v>548</v>
      </c>
      <c r="D1330" s="8" t="s">
        <v>552</v>
      </c>
      <c r="E1330" s="6" t="s">
        <v>14</v>
      </c>
      <c r="F1330" s="6">
        <v>100</v>
      </c>
      <c r="G1330" s="15">
        <f>G1331</f>
        <v>11302.3</v>
      </c>
      <c r="H1330" s="15">
        <f>H1331</f>
        <v>11302.3</v>
      </c>
    </row>
    <row r="1331" spans="1:8" ht="12.75">
      <c r="A1331" s="39" t="str">
        <f ca="1" t="shared" si="181"/>
        <v>Расходы на выплаты персоналу муниципальных органов</v>
      </c>
      <c r="B1331" s="6">
        <v>840</v>
      </c>
      <c r="C1331" s="8" t="s">
        <v>548</v>
      </c>
      <c r="D1331" s="8" t="s">
        <v>552</v>
      </c>
      <c r="E1331" s="6" t="s">
        <v>14</v>
      </c>
      <c r="F1331" s="6">
        <v>120</v>
      </c>
      <c r="G1331" s="15">
        <v>11302.3</v>
      </c>
      <c r="H1331" s="15">
        <v>11302.3</v>
      </c>
    </row>
    <row r="1332" spans="1:8" ht="12.75">
      <c r="A1332" s="39" t="str">
        <f ca="1" t="shared" si="181"/>
        <v>Закупка товаров, работ и услуг для муниципальных нужд</v>
      </c>
      <c r="B1332" s="6">
        <v>840</v>
      </c>
      <c r="C1332" s="8" t="s">
        <v>548</v>
      </c>
      <c r="D1332" s="8" t="s">
        <v>552</v>
      </c>
      <c r="E1332" s="6" t="s">
        <v>14</v>
      </c>
      <c r="F1332" s="6">
        <v>200</v>
      </c>
      <c r="G1332" s="15">
        <f>G1333</f>
        <v>15.4</v>
      </c>
      <c r="H1332" s="15">
        <f>H1333</f>
        <v>15.4</v>
      </c>
    </row>
    <row r="1333" spans="1:8" ht="33">
      <c r="A1333" s="39" t="str">
        <f ca="1" t="shared" si="181"/>
        <v>Иные закупки товаров, работ и услуг для обеспечения муниципальных нужд</v>
      </c>
      <c r="B1333" s="6">
        <v>840</v>
      </c>
      <c r="C1333" s="8" t="s">
        <v>548</v>
      </c>
      <c r="D1333" s="8" t="s">
        <v>552</v>
      </c>
      <c r="E1333" s="6" t="s">
        <v>14</v>
      </c>
      <c r="F1333" s="6">
        <v>240</v>
      </c>
      <c r="G1333" s="15">
        <f>G1334</f>
        <v>15.4</v>
      </c>
      <c r="H1333" s="15">
        <f>H1334</f>
        <v>15.4</v>
      </c>
    </row>
    <row r="1334" spans="1:8" ht="33">
      <c r="A1334" s="39" t="str">
        <f ca="1" t="shared" si="181"/>
        <v xml:space="preserve">Прочая закупка товаров, работ и услуг для обеспечения муниципальных нужд         </v>
      </c>
      <c r="B1334" s="6">
        <v>840</v>
      </c>
      <c r="C1334" s="8" t="s">
        <v>548</v>
      </c>
      <c r="D1334" s="8" t="s">
        <v>552</v>
      </c>
      <c r="E1334" s="6" t="s">
        <v>14</v>
      </c>
      <c r="F1334" s="6">
        <v>244</v>
      </c>
      <c r="G1334" s="15">
        <v>15.4</v>
      </c>
      <c r="H1334" s="15">
        <v>15.4</v>
      </c>
    </row>
    <row r="1335" spans="1:8" ht="12.75">
      <c r="A1335" s="39" t="str">
        <f ca="1" t="shared" si="181"/>
        <v>Иные бюджетные ассигнования</v>
      </c>
      <c r="B1335" s="6">
        <v>840</v>
      </c>
      <c r="C1335" s="8" t="s">
        <v>548</v>
      </c>
      <c r="D1335" s="8" t="s">
        <v>552</v>
      </c>
      <c r="E1335" s="6" t="s">
        <v>14</v>
      </c>
      <c r="F1335" s="6">
        <v>800</v>
      </c>
      <c r="G1335" s="15">
        <f>G1336</f>
        <v>2</v>
      </c>
      <c r="H1335" s="15">
        <f>H1336</f>
        <v>2</v>
      </c>
    </row>
    <row r="1336" spans="1:8" ht="12.75">
      <c r="A1336" s="39" t="str">
        <f ca="1" t="shared" si="181"/>
        <v>Уплата налогов, сборов и иных платежей</v>
      </c>
      <c r="B1336" s="6">
        <v>840</v>
      </c>
      <c r="C1336" s="8" t="s">
        <v>548</v>
      </c>
      <c r="D1336" s="8" t="s">
        <v>552</v>
      </c>
      <c r="E1336" s="6" t="s">
        <v>14</v>
      </c>
      <c r="F1336" s="6">
        <v>850</v>
      </c>
      <c r="G1336" s="15">
        <f>G1337</f>
        <v>2</v>
      </c>
      <c r="H1336" s="15">
        <f>H1337</f>
        <v>2</v>
      </c>
    </row>
    <row r="1337" spans="1:8" ht="12.75">
      <c r="A1337" s="39" t="str">
        <f ca="1">IF(ISERROR(MATCH(F1337,Код_КВР,0)),"",INDIRECT(ADDRESS(MATCH(F1337,Код_КВР,0)+1,2,,,"КВР")))</f>
        <v>Уплата прочих налогов, сборов и иных платежей</v>
      </c>
      <c r="B1337" s="6">
        <v>840</v>
      </c>
      <c r="C1337" s="8" t="s">
        <v>548</v>
      </c>
      <c r="D1337" s="8" t="s">
        <v>552</v>
      </c>
      <c r="E1337" s="6" t="s">
        <v>14</v>
      </c>
      <c r="F1337" s="6">
        <v>852</v>
      </c>
      <c r="G1337" s="15">
        <v>2</v>
      </c>
      <c r="H1337" s="15">
        <v>2</v>
      </c>
    </row>
    <row r="1338" spans="1:8" ht="12.75">
      <c r="A1338" s="88" t="s">
        <v>104</v>
      </c>
      <c r="B1338" s="57"/>
      <c r="C1338" s="57"/>
      <c r="D1338" s="57"/>
      <c r="E1338" s="6"/>
      <c r="F1338" s="6"/>
      <c r="G1338" s="15">
        <f>G13+G329+G350+G468+G492+G711+G760+G969+G1053+G1174+G1309</f>
        <v>6393988.8</v>
      </c>
      <c r="H1338" s="15">
        <f>H13+H329+H350+H468+H492+H711+H760+H969+H1053+H1174+H1309</f>
        <v>6496229.100000001</v>
      </c>
    </row>
    <row r="1339" spans="1:8" ht="12.75">
      <c r="A1339" s="3" t="s">
        <v>105</v>
      </c>
      <c r="B1339" s="57"/>
      <c r="C1339" s="57"/>
      <c r="D1339" s="57"/>
      <c r="E1339" s="6"/>
      <c r="F1339" s="6"/>
      <c r="G1339" s="15">
        <f>295496+15000+34903.6-35000</f>
        <v>310399.6</v>
      </c>
      <c r="H1339" s="15">
        <f>447723.6+15000+35300.1</f>
        <v>498023.69999999995</v>
      </c>
    </row>
    <row r="1340" spans="1:8" ht="12.75">
      <c r="A1340" s="3" t="s">
        <v>498</v>
      </c>
      <c r="B1340" s="39"/>
      <c r="C1340" s="39"/>
      <c r="D1340" s="39"/>
      <c r="E1340" s="39"/>
      <c r="F1340" s="39"/>
      <c r="G1340" s="49">
        <f>SUM(G1338:G1339)</f>
        <v>6704388.399999999</v>
      </c>
      <c r="H1340" s="49">
        <f>SUM(H1338:H1339)</f>
        <v>6994252.800000001</v>
      </c>
    </row>
    <row r="1341" ht="12.75">
      <c r="E1341" s="50"/>
    </row>
    <row r="1343" spans="5:8" ht="12.75">
      <c r="E1343" s="50"/>
      <c r="G1343" s="86"/>
      <c r="H1343" s="86"/>
    </row>
    <row r="1344" ht="12.75">
      <c r="E1344" s="50"/>
    </row>
    <row r="1348" spans="5:8" ht="12.75">
      <c r="E1348" s="50"/>
      <c r="F1348" s="69"/>
      <c r="G1348" s="86"/>
      <c r="H1348" s="86"/>
    </row>
    <row r="1349" spans="5:8" ht="12.75">
      <c r="E1349" s="50"/>
      <c r="F1349" s="69"/>
      <c r="G1349" s="87"/>
      <c r="H1349" s="87"/>
    </row>
    <row r="1350" spans="5:8" ht="12.75">
      <c r="E1350" s="50"/>
      <c r="F1350" s="69"/>
      <c r="G1350" s="87"/>
      <c r="H1350" s="87"/>
    </row>
    <row r="1352" ht="12.75">
      <c r="E1352" s="50"/>
    </row>
    <row r="1356" ht="12.75">
      <c r="E1356" s="50"/>
    </row>
    <row r="1357" spans="5:8" ht="12.75">
      <c r="E1357" s="50"/>
      <c r="G1357" s="48">
        <f>G1349-G1355</f>
        <v>0</v>
      </c>
      <c r="H1357" s="48">
        <f>H1349-H1355</f>
        <v>0</v>
      </c>
    </row>
  </sheetData>
  <mergeCells count="10">
    <mergeCell ref="A7:H7"/>
    <mergeCell ref="A8:H8"/>
    <mergeCell ref="A9:H9"/>
    <mergeCell ref="G11:H11"/>
    <mergeCell ref="A11:A12"/>
    <mergeCell ref="B11:B12"/>
    <mergeCell ref="C11:C12"/>
    <mergeCell ref="D11:D12"/>
    <mergeCell ref="E11:E12"/>
    <mergeCell ref="F11:F12"/>
  </mergeCells>
  <dataValidations count="4">
    <dataValidation type="list" allowBlank="1" showInputMessage="1" showErrorMessage="1" sqref="B13:B1337">
      <formula1>Код_ППП</formula1>
    </dataValidation>
    <dataValidation type="list" allowBlank="1" showInputMessage="1" showErrorMessage="1" sqref="C13:C1337">
      <formula1>Код_Раздел</formula1>
    </dataValidation>
    <dataValidation type="list" allowBlank="1" showInputMessage="1" showErrorMessage="1" sqref="E13:E1339">
      <formula1>Код_КЦСР</formula1>
    </dataValidation>
    <dataValidation type="list" allowBlank="1" showInputMessage="1" showErrorMessage="1" sqref="F13:F1339">
      <formula1>Код_КВР</formula1>
    </dataValidation>
  </dataValidation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46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tgsmirnova</cp:lastModifiedBy>
  <cp:lastPrinted>2013-11-11T11:07:50Z</cp:lastPrinted>
  <dcterms:created xsi:type="dcterms:W3CDTF">2005-10-27T10:10:18Z</dcterms:created>
  <dcterms:modified xsi:type="dcterms:W3CDTF">2013-11-11T11:26:49Z</dcterms:modified>
  <cp:category/>
  <cp:version/>
  <cp:contentType/>
  <cp:contentStatus/>
</cp:coreProperties>
</file>